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桌面文件\"/>
    </mc:Choice>
  </mc:AlternateContent>
  <xr:revisionPtr revIDLastSave="0" documentId="13_ncr:1_{FD2BFA46-98EC-44F6-BFD6-B2AA7D6B8DA6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销售提成标准" sheetId="6" r:id="rId1"/>
    <sheet name="售后工资提成标准" sheetId="5" r:id="rId2"/>
    <sheet name="邀约专员提成" sheetId="4" r:id="rId3"/>
    <sheet name="客户部提成" sheetId="7" r:id="rId4"/>
    <sheet name="新媒体" sheetId="8" r:id="rId5"/>
    <sheet name="直营店经理提成 (财务)" sheetId="9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销售提成标准!$A$1:$E$165</definedName>
    <definedName name="_xlnm._FilterDatabase" localSheetId="5" hidden="1">'直营店经理提成 (财务)'!$AN$2:$BI$40</definedName>
    <definedName name="aa">INDEX(#REF!,MATCH(#REF!,#REF!,0))</definedName>
    <definedName name="jiaocheliang">[6]销售明细!#REF!+[6]销售明细!#REF!+[6]销售明细!#REF!+[6]销售明细!#REF!+[6]销售明细!#REF!+[6]销售明细!#REF!+[6]销售明细!#REF!</definedName>
    <definedName name="_xlnm.Print_Titles">#REF!</definedName>
    <definedName name="Product1">#REF!</definedName>
    <definedName name="Product2">#REF!</definedName>
    <definedName name="Product3">#REF!</definedName>
    <definedName name="Product4">#REF!</definedName>
    <definedName name="Product5">#REF!</definedName>
    <definedName name="Product6">#REF!</definedName>
    <definedName name="Product7" localSheetId="3">#REF!</definedName>
    <definedName name="Product7" localSheetId="0">#REF!</definedName>
    <definedName name="Product7" localSheetId="4">#REF!</definedName>
    <definedName name="Product7" localSheetId="2">#REF!</definedName>
    <definedName name="Product7" localSheetId="5">#REF!</definedName>
    <definedName name="Product7">#REF!</definedName>
    <definedName name="Product8">#REF!</definedName>
    <definedName name="灿谷" localSheetId="3">[7]数据有效性!#REF!</definedName>
    <definedName name="灿谷" localSheetId="0">#REF!</definedName>
    <definedName name="灿谷" localSheetId="4">[7]数据有效性!#REF!</definedName>
    <definedName name="灿谷" localSheetId="2">[7]数据有效性!#REF!</definedName>
    <definedName name="灿谷" localSheetId="5">[7]数据有效性!#REF!</definedName>
    <definedName name="灿谷">#REF!</definedName>
    <definedName name="车型" localSheetId="3">#REF!</definedName>
    <definedName name="车型" localSheetId="0">#REF!</definedName>
    <definedName name="车型" localSheetId="4">#REF!</definedName>
    <definedName name="车型" localSheetId="2">#REF!</definedName>
    <definedName name="车型" localSheetId="5">#REF!</definedName>
    <definedName name="车型">[1]数据有效性!$T$3:$T$41</definedName>
    <definedName name="车型颜色" localSheetId="3">#REF!</definedName>
    <definedName name="车型颜色" localSheetId="0">#REF!</definedName>
    <definedName name="车型颜色" localSheetId="4">#REF!</definedName>
    <definedName name="车型颜色" localSheetId="2">#REF!</definedName>
    <definedName name="车型颜色" localSheetId="5">#REF!</definedName>
    <definedName name="车型颜色">'[2]0'!$Q$2:$Q$17</definedName>
    <definedName name="成都健行" localSheetId="3">[8]数据有效性!$AE$3:$AE$10</definedName>
    <definedName name="成都健行" localSheetId="0">#REF!</definedName>
    <definedName name="成都健行" localSheetId="4">[8]数据有效性!$AE$3:$AE$10</definedName>
    <definedName name="成都健行" localSheetId="2">[8]数据有效性!$AE$3:$AE$10</definedName>
    <definedName name="成都健行" localSheetId="5">[8]数据有效性!$AE$3:$AE$10</definedName>
    <definedName name="成都健行">#REF!</definedName>
    <definedName name="大车型" localSheetId="3">#REF!</definedName>
    <definedName name="大车型" localSheetId="0">#REF!</definedName>
    <definedName name="大车型" localSheetId="4">#REF!</definedName>
    <definedName name="大车型" localSheetId="2">#REF!</definedName>
    <definedName name="大车型" localSheetId="5">#REF!</definedName>
    <definedName name="大车型">'[2]0'!$P$2:$P$28</definedName>
    <definedName name="都江堰二网">[9]数据有效性!#REF!</definedName>
    <definedName name="都江堰直营店">[9]数据有效性!#REF!</definedName>
    <definedName name="豪明新都" localSheetId="3">[7]数据有效性!#REF!</definedName>
    <definedName name="豪明新都" localSheetId="0">#REF!</definedName>
    <definedName name="豪明新都" localSheetId="4">[7]数据有效性!#REF!</definedName>
    <definedName name="豪明新都" localSheetId="2">[7]数据有效性!#REF!</definedName>
    <definedName name="豪明新都" localSheetId="5">[7]数据有效性!#REF!</definedName>
    <definedName name="豪明新都">#REF!</definedName>
    <definedName name="豪明展厅" localSheetId="3">[7]数据有效性!#REF!</definedName>
    <definedName name="豪明展厅" localSheetId="0">#REF!</definedName>
    <definedName name="豪明展厅" localSheetId="4">[7]数据有效性!#REF!</definedName>
    <definedName name="豪明展厅" localSheetId="2">[7]数据有效性!#REF!</definedName>
    <definedName name="豪明展厅" localSheetId="5">[7]数据有效性!#REF!</definedName>
    <definedName name="豪明展厅">#REF!</definedName>
    <definedName name="集团健行">[9]数据有效性!#REF!</definedName>
    <definedName name="建行天府" localSheetId="3">[7]数据有效性!#REF!</definedName>
    <definedName name="建行天府" localSheetId="0">#REF!</definedName>
    <definedName name="建行天府" localSheetId="4">[7]数据有效性!#REF!</definedName>
    <definedName name="建行天府" localSheetId="2">[7]数据有效性!#REF!</definedName>
    <definedName name="建行天府" localSheetId="5">[7]数据有效性!#REF!</definedName>
    <definedName name="建行天府">#REF!</definedName>
    <definedName name="交款方式" localSheetId="3">#REF!</definedName>
    <definedName name="交款方式" localSheetId="0">#REF!</definedName>
    <definedName name="交款方式" localSheetId="4">#REF!</definedName>
    <definedName name="交款方式" localSheetId="2">#REF!</definedName>
    <definedName name="交款方式" localSheetId="5">#REF!</definedName>
    <definedName name="交款方式">'[2]0'!$R$2:$R$8</definedName>
    <definedName name="金融公司">#REF!</definedName>
    <definedName name="金堂直营店">[9]数据有效性!#REF!</definedName>
    <definedName name="经办人">#REF!</definedName>
    <definedName name="开票公司" localSheetId="3">#REF!</definedName>
    <definedName name="开票公司" localSheetId="0">#REF!</definedName>
    <definedName name="开票公司" localSheetId="4">#REF!</definedName>
    <definedName name="开票公司" localSheetId="2">#REF!</definedName>
    <definedName name="开票公司" localSheetId="5">#REF!</definedName>
    <definedName name="开票公司">[3]数据有效性!$C$2:$C$5</definedName>
    <definedName name="客户部" localSheetId="3">[7]数据有效性!#REF!</definedName>
    <definedName name="客户部" localSheetId="0">#REF!</definedName>
    <definedName name="客户部" localSheetId="4">[7]数据有效性!#REF!</definedName>
    <definedName name="客户部" localSheetId="2">[7]数据有效性!#REF!</definedName>
    <definedName name="客户部" localSheetId="5">[7]数据有效性!#REF!</definedName>
    <definedName name="客户部">#REF!</definedName>
    <definedName name="明睿二网" localSheetId="3">[7]数据有效性!#REF!</definedName>
    <definedName name="明睿二网" localSheetId="0">#REF!</definedName>
    <definedName name="明睿二网" localSheetId="4">[7]数据有效性!#REF!</definedName>
    <definedName name="明睿二网" localSheetId="2">[7]数据有效性!#REF!</definedName>
    <definedName name="明睿二网" localSheetId="5">[7]数据有效性!#REF!</definedName>
    <definedName name="明睿二网">#REF!</definedName>
    <definedName name="其它" localSheetId="3">[7]数据有效性!#REF!</definedName>
    <definedName name="其它" localSheetId="0">#REF!</definedName>
    <definedName name="其它" localSheetId="4">[7]数据有效性!#REF!</definedName>
    <definedName name="其它" localSheetId="2">[7]数据有效性!#REF!</definedName>
    <definedName name="其它" localSheetId="5">[7]数据有效性!#REF!</definedName>
    <definedName name="其它">#REF!</definedName>
    <definedName name="青羊店">[9]数据有效性!#REF!</definedName>
    <definedName name="上海银行" localSheetId="3">[7]数据有效性!#REF!</definedName>
    <definedName name="上海银行" localSheetId="0">#REF!</definedName>
    <definedName name="上海银行" localSheetId="4">[7]数据有效性!#REF!</definedName>
    <definedName name="上海银行" localSheetId="2">[7]数据有效性!#REF!</definedName>
    <definedName name="上海银行" localSheetId="5">[7]数据有效性!#REF!</definedName>
    <definedName name="上海银行">#REF!</definedName>
    <definedName name="上户地" localSheetId="3">#REF!</definedName>
    <definedName name="上户地" localSheetId="0">#REF!</definedName>
    <definedName name="上户地" localSheetId="4">#REF!</definedName>
    <definedName name="上户地" localSheetId="2">#REF!</definedName>
    <definedName name="上户地" localSheetId="5">#REF!</definedName>
    <definedName name="上户地">[1]数据有效性!$V$3:$V$27</definedName>
    <definedName name="收入成本表项目" localSheetId="3">#REF!</definedName>
    <definedName name="收入成本表项目" localSheetId="0">#REF!</definedName>
    <definedName name="收入成本表项目" localSheetId="4">#REF!</definedName>
    <definedName name="收入成本表项目" localSheetId="2">#REF!</definedName>
    <definedName name="收入成本表项目" localSheetId="5">#REF!</definedName>
    <definedName name="收入成本表项目">[4]返利项目!$B$2:$B$22</definedName>
    <definedName name="特特也特特">INDEX(#REF!,MATCH(#REF!,#REF!,0))</definedName>
    <definedName name="西部店" localSheetId="3">[7]数据有效性!#REF!</definedName>
    <definedName name="西部店" localSheetId="0">#REF!</definedName>
    <definedName name="西部店" localSheetId="4">[7]数据有效性!#REF!</definedName>
    <definedName name="西部店" localSheetId="2">[7]数据有效性!#REF!</definedName>
    <definedName name="西部店" localSheetId="5">[7]数据有效性!#REF!</definedName>
    <definedName name="西部店">#REF!</definedName>
    <definedName name="西物精锐" localSheetId="3">[7]数据有效性!#REF!</definedName>
    <definedName name="西物精锐" localSheetId="0">#REF!</definedName>
    <definedName name="西物精锐" localSheetId="4">[7]数据有效性!#REF!</definedName>
    <definedName name="西物精锐" localSheetId="2">[7]数据有效性!#REF!</definedName>
    <definedName name="西物精锐" localSheetId="5">[7]数据有效性!#REF!</definedName>
    <definedName name="西物精锐">#REF!</definedName>
    <definedName name="西物明睿" localSheetId="3">[7]数据有效性!#REF!</definedName>
    <definedName name="西物明睿" localSheetId="0">#REF!</definedName>
    <definedName name="西物明睿" localSheetId="4">[7]数据有效性!#REF!</definedName>
    <definedName name="西物明睿" localSheetId="2">[7]数据有效性!#REF!</definedName>
    <definedName name="西物明睿" localSheetId="5">[7]数据有效性!#REF!</definedName>
    <definedName name="西物明睿">#REF!</definedName>
    <definedName name="项目名称">#REF!</definedName>
    <definedName name="销售部门" localSheetId="3">#REF!</definedName>
    <definedName name="销售部门" localSheetId="1">#REF!</definedName>
    <definedName name="销售部门" localSheetId="0">#REF!</definedName>
    <definedName name="销售部门" localSheetId="4">#REF!</definedName>
    <definedName name="销售部门" localSheetId="2">#REF!</definedName>
    <definedName name="销售部门" localSheetId="5">#REF!</definedName>
    <definedName name="销售部门">#REF!</definedName>
    <definedName name="销售公司">#REF!</definedName>
    <definedName name="销售顾问">[10]车型!$A$8:$F$8</definedName>
    <definedName name="销售区域" localSheetId="3">#REF!</definedName>
    <definedName name="销售区域" localSheetId="0">#REF!</definedName>
    <definedName name="销售区域" localSheetId="4">#REF!</definedName>
    <definedName name="销售区域" localSheetId="2">#REF!</definedName>
    <definedName name="销售区域" localSheetId="5">#REF!</definedName>
    <definedName name="销售区域">'[2]0'!$A$2:$A$15</definedName>
    <definedName name="颜色" localSheetId="3">[11]菜单!$C$2:$C$15</definedName>
    <definedName name="颜色" localSheetId="0">#REF!</definedName>
    <definedName name="颜色" localSheetId="4">[11]菜单!$C$2:$C$15</definedName>
    <definedName name="颜色" localSheetId="2">[11]菜单!$C$2:$C$15</definedName>
    <definedName name="颜色" localSheetId="5">[11]菜单!$C$2:$C$15</definedName>
    <definedName name="颜色">#REF!</definedName>
    <definedName name="意向车系" localSheetId="0">#REF!</definedName>
    <definedName name="意向车系">#REF!</definedName>
    <definedName name="职员名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0" i="9" l="1"/>
  <c r="X19" i="9"/>
  <c r="O19" i="9"/>
  <c r="K19" i="9"/>
  <c r="I19" i="9"/>
  <c r="G19" i="9"/>
  <c r="E19" i="9"/>
  <c r="M18" i="9"/>
  <c r="K18" i="9"/>
  <c r="I18" i="9"/>
  <c r="G18" i="9"/>
  <c r="P18" i="9" s="1"/>
  <c r="F18" i="9"/>
  <c r="J18" i="9" s="1"/>
  <c r="E18" i="9"/>
  <c r="D18" i="9"/>
  <c r="N18" i="9" s="1"/>
  <c r="C18" i="9"/>
  <c r="M17" i="9"/>
  <c r="K17" i="9"/>
  <c r="I17" i="9"/>
  <c r="G17" i="9"/>
  <c r="P17" i="9" s="1"/>
  <c r="E17" i="9"/>
  <c r="C17" i="9"/>
  <c r="U16" i="9"/>
  <c r="O16" i="9"/>
  <c r="M16" i="9"/>
  <c r="K16" i="9"/>
  <c r="I16" i="9"/>
  <c r="G16" i="9"/>
  <c r="P16" i="9" s="1"/>
  <c r="F16" i="9"/>
  <c r="J16" i="9" s="1"/>
  <c r="E16" i="9"/>
  <c r="D16" i="9"/>
  <c r="H16" i="9" s="1"/>
  <c r="C16" i="9"/>
  <c r="M15" i="9"/>
  <c r="K15" i="9"/>
  <c r="I15" i="9"/>
  <c r="G15" i="9"/>
  <c r="P15" i="9" s="1"/>
  <c r="E15" i="9"/>
  <c r="C15" i="9"/>
  <c r="U14" i="9"/>
  <c r="P14" i="9"/>
  <c r="N14" i="9"/>
  <c r="M14" i="9"/>
  <c r="K14" i="9"/>
  <c r="I14" i="9"/>
  <c r="G14" i="9"/>
  <c r="F14" i="9"/>
  <c r="J14" i="9" s="1"/>
  <c r="E14" i="9"/>
  <c r="D14" i="9"/>
  <c r="L14" i="9" s="1"/>
  <c r="C14" i="9"/>
  <c r="M13" i="9"/>
  <c r="M19" i="9" s="1"/>
  <c r="K13" i="9"/>
  <c r="I13" i="9"/>
  <c r="G13" i="9"/>
  <c r="E13" i="9"/>
  <c r="C13" i="9"/>
  <c r="C19" i="9" s="1"/>
  <c r="I9" i="9"/>
  <c r="E9" i="9"/>
  <c r="C9" i="9"/>
  <c r="Q8" i="9"/>
  <c r="N8" i="9"/>
  <c r="L8" i="9"/>
  <c r="D8" i="9"/>
  <c r="Q7" i="9"/>
  <c r="J7" i="9"/>
  <c r="L7" i="9" s="1"/>
  <c r="N7" i="9" s="1"/>
  <c r="D7" i="9"/>
  <c r="F7" i="9" s="1"/>
  <c r="L6" i="9"/>
  <c r="J6" i="9"/>
  <c r="N6" i="9" s="1"/>
  <c r="F6" i="9"/>
  <c r="D6" i="9"/>
  <c r="H6" i="9" s="1"/>
  <c r="O6" i="9" s="1"/>
  <c r="Q5" i="9"/>
  <c r="J5" i="9"/>
  <c r="L5" i="9" s="1"/>
  <c r="N5" i="9" s="1"/>
  <c r="D5" i="9"/>
  <c r="D15" i="9" s="1"/>
  <c r="Q4" i="9"/>
  <c r="Q9" i="9" s="1"/>
  <c r="J4" i="9"/>
  <c r="L4" i="9" s="1"/>
  <c r="N4" i="9" s="1"/>
  <c r="D4" i="9"/>
  <c r="Q3" i="9"/>
  <c r="J3" i="9"/>
  <c r="L3" i="9" s="1"/>
  <c r="N3" i="9" s="1"/>
  <c r="D3" i="9"/>
  <c r="D13" i="9" s="1"/>
  <c r="H15" i="9" l="1"/>
  <c r="N15" i="9"/>
  <c r="U15" i="9"/>
  <c r="L15" i="9"/>
  <c r="D19" i="9"/>
  <c r="L13" i="9"/>
  <c r="N13" i="9"/>
  <c r="U13" i="9"/>
  <c r="H13" i="9"/>
  <c r="R6" i="9"/>
  <c r="P19" i="9"/>
  <c r="V16" i="9"/>
  <c r="P6" i="9" s="1"/>
  <c r="D9" i="9"/>
  <c r="P13" i="9"/>
  <c r="D17" i="9"/>
  <c r="F5" i="9"/>
  <c r="H7" i="9"/>
  <c r="O7" i="9" s="1"/>
  <c r="H3" i="9"/>
  <c r="O3" i="9" s="1"/>
  <c r="H5" i="9"/>
  <c r="O5" i="9" s="1"/>
  <c r="F8" i="9"/>
  <c r="H8" i="9" s="1"/>
  <c r="O8" i="9" s="1"/>
  <c r="F13" i="9"/>
  <c r="H14" i="9"/>
  <c r="Q14" i="9" s="1"/>
  <c r="W14" i="9" s="1"/>
  <c r="L16" i="9"/>
  <c r="Q16" i="9" s="1"/>
  <c r="W16" i="9" s="1"/>
  <c r="F4" i="9"/>
  <c r="H4" i="9" s="1"/>
  <c r="O4" i="9" s="1"/>
  <c r="N16" i="9"/>
  <c r="U18" i="9"/>
  <c r="J9" i="9"/>
  <c r="F17" i="9"/>
  <c r="J17" i="9" s="1"/>
  <c r="H18" i="9"/>
  <c r="F15" i="9"/>
  <c r="J15" i="9" s="1"/>
  <c r="L18" i="9"/>
  <c r="F3" i="9"/>
  <c r="L68" i="8"/>
  <c r="J68" i="8"/>
  <c r="H68" i="8"/>
  <c r="G67" i="8"/>
  <c r="G69" i="8" s="1"/>
  <c r="F67" i="8"/>
  <c r="F69" i="8" s="1"/>
  <c r="E67" i="8"/>
  <c r="E69" i="8" s="1"/>
  <c r="D67" i="8"/>
  <c r="D69" i="8" s="1"/>
  <c r="H69" i="8" s="1"/>
  <c r="I65" i="8" s="1"/>
  <c r="Q66" i="8" s="1"/>
  <c r="R66" i="8" s="1"/>
  <c r="M65" i="8"/>
  <c r="M64" i="8"/>
  <c r="G58" i="8"/>
  <c r="F58" i="8"/>
  <c r="J57" i="8"/>
  <c r="H57" i="8"/>
  <c r="G56" i="8"/>
  <c r="F56" i="8"/>
  <c r="E56" i="8"/>
  <c r="E58" i="8" s="1"/>
  <c r="D56" i="8"/>
  <c r="D58" i="8" s="1"/>
  <c r="H58" i="8" s="1"/>
  <c r="I54" i="8" s="1"/>
  <c r="F49" i="8"/>
  <c r="E49" i="8"/>
  <c r="D49" i="8"/>
  <c r="H49" i="8" s="1"/>
  <c r="I45" i="8" s="1"/>
  <c r="L48" i="8"/>
  <c r="J48" i="8"/>
  <c r="H48" i="8"/>
  <c r="G47" i="8"/>
  <c r="G49" i="8" s="1"/>
  <c r="F47" i="8"/>
  <c r="E47" i="8"/>
  <c r="D47" i="8"/>
  <c r="O46" i="8"/>
  <c r="N36" i="8"/>
  <c r="L36" i="8"/>
  <c r="J36" i="8"/>
  <c r="H36" i="8"/>
  <c r="G35" i="8"/>
  <c r="G37" i="8" s="1"/>
  <c r="F35" i="8"/>
  <c r="F37" i="8" s="1"/>
  <c r="E35" i="8"/>
  <c r="E37" i="8" s="1"/>
  <c r="D35" i="8"/>
  <c r="D37" i="8" s="1"/>
  <c r="H37" i="8" s="1"/>
  <c r="I33" i="8" s="1"/>
  <c r="O34" i="8"/>
  <c r="L27" i="8"/>
  <c r="J27" i="8"/>
  <c r="H27" i="8"/>
  <c r="G26" i="8"/>
  <c r="G28" i="8" s="1"/>
  <c r="F26" i="8"/>
  <c r="F28" i="8" s="1"/>
  <c r="E26" i="8"/>
  <c r="E28" i="8" s="1"/>
  <c r="D26" i="8"/>
  <c r="D28" i="8" s="1"/>
  <c r="O25" i="8"/>
  <c r="N27" i="8" s="1"/>
  <c r="M25" i="8"/>
  <c r="N17" i="8"/>
  <c r="J17" i="8"/>
  <c r="H17" i="8"/>
  <c r="G16" i="8"/>
  <c r="G18" i="8" s="1"/>
  <c r="F16" i="8"/>
  <c r="F18" i="8" s="1"/>
  <c r="E16" i="8"/>
  <c r="E18" i="8" s="1"/>
  <c r="D16" i="8"/>
  <c r="D18" i="8" s="1"/>
  <c r="H18" i="8" s="1"/>
  <c r="I14" i="8" s="1"/>
  <c r="M15" i="8"/>
  <c r="L17" i="8" s="1"/>
  <c r="N8" i="8"/>
  <c r="J8" i="8"/>
  <c r="H8" i="8"/>
  <c r="G7" i="8"/>
  <c r="G9" i="8" s="1"/>
  <c r="F7" i="8"/>
  <c r="F9" i="8" s="1"/>
  <c r="E7" i="8"/>
  <c r="E9" i="8" s="1"/>
  <c r="D7" i="8"/>
  <c r="D9" i="8" s="1"/>
  <c r="M6" i="8"/>
  <c r="L8" i="8" s="1"/>
  <c r="J109" i="7"/>
  <c r="L109" i="7" s="1"/>
  <c r="M109" i="7" s="1"/>
  <c r="J107" i="7"/>
  <c r="L107" i="7" s="1"/>
  <c r="M107" i="7" s="1"/>
  <c r="M106" i="7"/>
  <c r="J101" i="7"/>
  <c r="L101" i="7" s="1"/>
  <c r="M101" i="7" s="1"/>
  <c r="J99" i="7"/>
  <c r="L99" i="7" s="1"/>
  <c r="M99" i="7" s="1"/>
  <c r="M98" i="7"/>
  <c r="M102" i="7" s="1"/>
  <c r="J94" i="7"/>
  <c r="L94" i="7" s="1"/>
  <c r="M94" i="7" s="1"/>
  <c r="J92" i="7"/>
  <c r="L92" i="7" s="1"/>
  <c r="M92" i="7" s="1"/>
  <c r="M95" i="7" s="1"/>
  <c r="M91" i="7"/>
  <c r="G42" i="7"/>
  <c r="H41" i="7"/>
  <c r="F41" i="7"/>
  <c r="H40" i="7"/>
  <c r="F40" i="7"/>
  <c r="H39" i="7"/>
  <c r="F39" i="7"/>
  <c r="H38" i="7"/>
  <c r="F38" i="7"/>
  <c r="AQ37" i="7"/>
  <c r="AS37" i="7" s="1"/>
  <c r="AT37" i="7" s="1"/>
  <c r="H37" i="7"/>
  <c r="F37" i="7"/>
  <c r="AS36" i="7"/>
  <c r="AT36" i="7" s="1"/>
  <c r="H36" i="7"/>
  <c r="F36" i="7"/>
  <c r="AQ35" i="7"/>
  <c r="AS35" i="7" s="1"/>
  <c r="AT35" i="7" s="1"/>
  <c r="H35" i="7"/>
  <c r="F35" i="7"/>
  <c r="H34" i="7"/>
  <c r="F34" i="7"/>
  <c r="H33" i="7"/>
  <c r="F33" i="7"/>
  <c r="H32" i="7"/>
  <c r="F32" i="7"/>
  <c r="H31" i="7"/>
  <c r="F31" i="7"/>
  <c r="H30" i="7"/>
  <c r="F30" i="7"/>
  <c r="AQ29" i="7"/>
  <c r="AS29" i="7" s="1"/>
  <c r="AT29" i="7" s="1"/>
  <c r="H29" i="7"/>
  <c r="F29" i="7"/>
  <c r="AS28" i="7"/>
  <c r="AT28" i="7" s="1"/>
  <c r="H28" i="7"/>
  <c r="F28" i="7"/>
  <c r="AQ27" i="7"/>
  <c r="AS27" i="7" s="1"/>
  <c r="AT27" i="7" s="1"/>
  <c r="H27" i="7"/>
  <c r="F27" i="7"/>
  <c r="H26" i="7"/>
  <c r="F26" i="7"/>
  <c r="H25" i="7"/>
  <c r="F25" i="7"/>
  <c r="H24" i="7"/>
  <c r="F24" i="7"/>
  <c r="H23" i="7"/>
  <c r="F23" i="7"/>
  <c r="H22" i="7"/>
  <c r="F22" i="7"/>
  <c r="AQ21" i="7"/>
  <c r="AS21" i="7" s="1"/>
  <c r="AT21" i="7" s="1"/>
  <c r="H21" i="7"/>
  <c r="F21" i="7"/>
  <c r="AS20" i="7"/>
  <c r="AT20" i="7" s="1"/>
  <c r="H20" i="7"/>
  <c r="F20" i="7"/>
  <c r="AQ19" i="7"/>
  <c r="AS19" i="7" s="1"/>
  <c r="AT19" i="7" s="1"/>
  <c r="H19" i="7"/>
  <c r="F19" i="7"/>
  <c r="H18" i="7"/>
  <c r="F18" i="7"/>
  <c r="H17" i="7"/>
  <c r="F17" i="7"/>
  <c r="H16" i="7"/>
  <c r="F16" i="7"/>
  <c r="H15" i="7"/>
  <c r="F15" i="7"/>
  <c r="H14" i="7"/>
  <c r="F14" i="7"/>
  <c r="AQ13" i="7"/>
  <c r="AS13" i="7" s="1"/>
  <c r="AT13" i="7" s="1"/>
  <c r="H13" i="7"/>
  <c r="F13" i="7"/>
  <c r="AS12" i="7"/>
  <c r="AT12" i="7" s="1"/>
  <c r="H12" i="7"/>
  <c r="F12" i="7"/>
  <c r="AQ11" i="7"/>
  <c r="AS11" i="7" s="1"/>
  <c r="AT11" i="7" s="1"/>
  <c r="H11" i="7"/>
  <c r="F11" i="7"/>
  <c r="H10" i="7"/>
  <c r="F10" i="7"/>
  <c r="H9" i="7"/>
  <c r="F9" i="7"/>
  <c r="H8" i="7"/>
  <c r="F8" i="7"/>
  <c r="H7" i="7"/>
  <c r="F7" i="7"/>
  <c r="AQ6" i="7"/>
  <c r="AS6" i="7" s="1"/>
  <c r="AT6" i="7" s="1"/>
  <c r="H6" i="7"/>
  <c r="F6" i="7"/>
  <c r="AT5" i="7"/>
  <c r="AS5" i="7"/>
  <c r="H5" i="7"/>
  <c r="F5" i="7"/>
  <c r="AQ4" i="7"/>
  <c r="AS4" i="7" s="1"/>
  <c r="AT4" i="7" s="1"/>
  <c r="AT7" i="7" s="1"/>
  <c r="H4" i="7"/>
  <c r="H42" i="7" s="1"/>
  <c r="F4" i="7"/>
  <c r="F42" i="7" s="1"/>
  <c r="AP3" i="7"/>
  <c r="X3" i="7"/>
  <c r="V3" i="7"/>
  <c r="T3" i="7"/>
  <c r="R3" i="7"/>
  <c r="P3" i="7"/>
  <c r="AD3" i="7" s="1"/>
  <c r="B126" i="5"/>
  <c r="B127" i="5" s="1"/>
  <c r="B128" i="5" s="1"/>
  <c r="B129" i="5" s="1"/>
  <c r="B117" i="5"/>
  <c r="B113" i="5"/>
  <c r="B104" i="5"/>
  <c r="B106" i="5" s="1"/>
  <c r="B107" i="5" s="1"/>
  <c r="B110" i="5" s="1"/>
  <c r="B70" i="5"/>
  <c r="B71" i="5" s="1"/>
  <c r="B72" i="5" s="1"/>
  <c r="B73" i="5" s="1"/>
  <c r="B74" i="5" s="1"/>
  <c r="B34" i="5"/>
  <c r="B35" i="5" s="1"/>
  <c r="B36" i="5" s="1"/>
  <c r="B37" i="5" s="1"/>
  <c r="B38" i="5" s="1"/>
  <c r="B39" i="5" s="1"/>
  <c r="B40" i="5" s="1"/>
  <c r="B42" i="5" s="1"/>
  <c r="B43" i="5" s="1"/>
  <c r="B45" i="5" s="1"/>
  <c r="B46" i="5" s="1"/>
  <c r="B47" i="5" s="1"/>
  <c r="B48" i="5" s="1"/>
  <c r="B14" i="5"/>
  <c r="B15" i="5" s="1"/>
  <c r="B17" i="5" s="1"/>
  <c r="B19" i="5" s="1"/>
  <c r="B20" i="5" s="1"/>
  <c r="B21" i="5" s="1"/>
  <c r="B22" i="5" s="1"/>
  <c r="B23" i="5" s="1"/>
  <c r="B24" i="5" s="1"/>
  <c r="B26" i="5" s="1"/>
  <c r="B27" i="5" s="1"/>
  <c r="B28" i="5" s="1"/>
  <c r="B29" i="5" s="1"/>
  <c r="AB17" i="4"/>
  <c r="Z17" i="4"/>
  <c r="W17" i="4"/>
  <c r="U17" i="4"/>
  <c r="T17" i="4"/>
  <c r="R17" i="4"/>
  <c r="O17" i="4"/>
  <c r="L17" i="4"/>
  <c r="AD17" i="4" s="1"/>
  <c r="AF15" i="4" s="1"/>
  <c r="AF16" i="4"/>
  <c r="AF13" i="4"/>
  <c r="AE13" i="4"/>
  <c r="AF12" i="4"/>
  <c r="AE12" i="4"/>
  <c r="AF11" i="4"/>
  <c r="AE11" i="4"/>
  <c r="AD7" i="4"/>
  <c r="AF7" i="4" s="1"/>
  <c r="AB7" i="4"/>
  <c r="Z7" i="4"/>
  <c r="W7" i="4"/>
  <c r="U7" i="4"/>
  <c r="T7" i="4"/>
  <c r="R7" i="4"/>
  <c r="O7" i="4"/>
  <c r="L7" i="4"/>
  <c r="AB6" i="4"/>
  <c r="Z6" i="4"/>
  <c r="W6" i="4"/>
  <c r="U6" i="4"/>
  <c r="T6" i="4"/>
  <c r="R6" i="4"/>
  <c r="O6" i="4"/>
  <c r="L6" i="4"/>
  <c r="AD6" i="4" s="1"/>
  <c r="AF6" i="4" s="1"/>
  <c r="AD5" i="4"/>
  <c r="AF5" i="4" s="1"/>
  <c r="AB5" i="4"/>
  <c r="Z5" i="4"/>
  <c r="W5" i="4"/>
  <c r="U5" i="4"/>
  <c r="T5" i="4"/>
  <c r="R5" i="4"/>
  <c r="O5" i="4"/>
  <c r="L5" i="4"/>
  <c r="AB4" i="4"/>
  <c r="Z4" i="4"/>
  <c r="W4" i="4"/>
  <c r="U4" i="4"/>
  <c r="T4" i="4"/>
  <c r="R4" i="4"/>
  <c r="O4" i="4"/>
  <c r="L4" i="4"/>
  <c r="AD4" i="4" s="1"/>
  <c r="AF4" i="4" s="1"/>
  <c r="AD3" i="4"/>
  <c r="AF3" i="4" s="1"/>
  <c r="AB3" i="4"/>
  <c r="Z3" i="4"/>
  <c r="W3" i="4"/>
  <c r="U3" i="4"/>
  <c r="T3" i="4"/>
  <c r="R3" i="4"/>
  <c r="O3" i="4"/>
  <c r="L3" i="4"/>
  <c r="L17" i="9" l="1"/>
  <c r="L19" i="9" s="1"/>
  <c r="U17" i="9"/>
  <c r="U19" i="9" s="1"/>
  <c r="H17" i="9"/>
  <c r="Q17" i="9" s="1"/>
  <c r="N17" i="9"/>
  <c r="N19" i="9" s="1"/>
  <c r="R14" i="9"/>
  <c r="V14" i="9" s="1"/>
  <c r="P4" i="9" s="1"/>
  <c r="R4" i="9" s="1"/>
  <c r="J13" i="9"/>
  <c r="J19" i="9" s="1"/>
  <c r="F19" i="9"/>
  <c r="O9" i="9"/>
  <c r="Q18" i="9"/>
  <c r="Q15" i="9"/>
  <c r="R54" i="8"/>
  <c r="Q54" i="8"/>
  <c r="AB5" i="8" s="1"/>
  <c r="R46" i="8"/>
  <c r="Q46" i="8"/>
  <c r="AB6" i="8" s="1"/>
  <c r="R34" i="8"/>
  <c r="Q34" i="8"/>
  <c r="AB9" i="8" s="1"/>
  <c r="R15" i="8"/>
  <c r="Q15" i="8"/>
  <c r="AB10" i="8" s="1"/>
  <c r="H28" i="8"/>
  <c r="I24" i="8" s="1"/>
  <c r="H9" i="8"/>
  <c r="I5" i="8" s="1"/>
  <c r="AT38" i="7"/>
  <c r="AT30" i="7"/>
  <c r="AT22" i="7"/>
  <c r="M110" i="7"/>
  <c r="AT14" i="7"/>
  <c r="B54" i="5"/>
  <c r="B49" i="5"/>
  <c r="B50" i="5" s="1"/>
  <c r="B51" i="5" s="1"/>
  <c r="B52" i="5" s="1"/>
  <c r="B53" i="5" s="1"/>
  <c r="B55" i="5" s="1"/>
  <c r="B56" i="5" s="1"/>
  <c r="B58" i="5" s="1"/>
  <c r="B59" i="5" s="1"/>
  <c r="B60" i="5" s="1"/>
  <c r="B62" i="5" s="1"/>
  <c r="B63" i="5" s="1"/>
  <c r="B64" i="5" s="1"/>
  <c r="B65" i="5" s="1"/>
  <c r="B66" i="5" s="1"/>
  <c r="W17" i="9" l="1"/>
  <c r="R17" i="9"/>
  <c r="V17" i="9" s="1"/>
  <c r="P7" i="9" s="1"/>
  <c r="R7" i="9" s="1"/>
  <c r="H19" i="9"/>
  <c r="Q19" i="9" s="1"/>
  <c r="Q13" i="9"/>
  <c r="R15" i="9"/>
  <c r="V15" i="9" s="1"/>
  <c r="P5" i="9" s="1"/>
  <c r="R5" i="9" s="1"/>
  <c r="W15" i="9"/>
  <c r="R18" i="9"/>
  <c r="V18" i="9" s="1"/>
  <c r="P8" i="9" s="1"/>
  <c r="R8" i="9" s="1"/>
  <c r="W18" i="9"/>
  <c r="R25" i="8"/>
  <c r="Q25" i="8"/>
  <c r="AB8" i="8" s="1"/>
  <c r="Q6" i="8"/>
  <c r="AB7" i="8" s="1"/>
  <c r="R6" i="8"/>
  <c r="W13" i="9" l="1"/>
  <c r="W19" i="9" s="1"/>
  <c r="R13" i="9"/>
  <c r="V13" i="9" l="1"/>
  <c r="R19" i="9"/>
  <c r="P3" i="9" l="1"/>
  <c r="V19" i="9"/>
  <c r="P9" i="9" l="1"/>
  <c r="R3" i="9"/>
  <c r="R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23" authorId="0" shapeId="0" xr:uid="{886C24AF-3B50-43D4-9695-98DC8B49262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直播场次数 25分+视频创作数 25分+ 线索量 25分+邀约到店数 25分</t>
        </r>
      </text>
    </comment>
    <comment ref="F24" authorId="0" shapeId="0" xr:uid="{3FA6EF7C-F678-486B-ADC3-F3E75F8D3BA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视频创作发布数 40分+播放量≥3000 20分+ 短视频粉丝关注量 20分+小红书笔记发布 20分</t>
        </r>
      </text>
    </comment>
    <comment ref="F25" authorId="0" shapeId="0" xr:uid="{7A42C145-F969-4381-B24A-68D599E3BCBF}">
      <text>
        <r>
          <rPr>
            <b/>
            <sz val="9"/>
            <color indexed="81"/>
            <rFont val="宋体"/>
            <family val="3"/>
            <charset val="134"/>
          </rPr>
          <t>直播场次 40分 直播线索 40分 直播粉丝关注量 10分 视频创作发布量 10分</t>
        </r>
      </text>
    </comment>
    <comment ref="F94" authorId="0" shapeId="0" xr:uid="{7961C55C-755F-4E7D-AE5D-44F49D5AFC87}">
      <text>
        <r>
          <rPr>
            <b/>
            <sz val="9"/>
            <color indexed="81"/>
            <rFont val="宋体"/>
            <family val="3"/>
            <charset val="134"/>
          </rPr>
          <t>直播场次 40分 直播线索 40分 直播粉丝关注量 10分 视频创作发布量 10分</t>
        </r>
      </text>
    </comment>
    <comment ref="F95" authorId="0" shapeId="0" xr:uid="{29533D26-B669-465D-A2E1-A1E5B8454A53}">
      <text>
        <r>
          <rPr>
            <b/>
            <sz val="9"/>
            <color indexed="81"/>
            <rFont val="宋体"/>
            <family val="3"/>
            <charset val="134"/>
          </rPr>
          <t>直播场次 40分 直播线索 40分 直播粉丝关注量 10分 视频创作发布量 10分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admin</author>
  </authors>
  <commentList>
    <comment ref="E42" authorId="0" shapeId="0" xr:uid="{D94658AD-E671-41A4-85E1-B76B1DD79FA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85" authorId="1" shapeId="0" xr:uid="{35127FD5-FD35-45E4-8DC3-1AC8BF466D38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配件兼索赔</t>
        </r>
      </text>
    </comment>
    <comment ref="D108" authorId="1" shapeId="0" xr:uid="{41396975-04C3-421E-B389-54CDDA88330F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吧员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S32" authorId="0" shapeId="0" xr:uid="{8D098970-66BB-41D8-B2CF-22344ECDC32B}">
      <text>
        <r>
          <rPr>
            <sz val="9"/>
            <rFont val="宋体"/>
            <family val="3"/>
            <charset val="134"/>
          </rPr>
          <t>博越COOL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0425</author>
    <author>蓝莓汁</author>
  </authors>
  <commentList>
    <comment ref="AA2" authorId="0" shapeId="0" xr:uid="{2C651D76-CBB4-427A-9598-CF83F8869F21}">
      <text>
        <r>
          <rPr>
            <b/>
            <sz val="9"/>
            <rFont val="宋体"/>
            <family val="3"/>
            <charset val="134"/>
          </rPr>
          <t>0425:</t>
        </r>
        <r>
          <rPr>
            <sz val="9"/>
            <rFont val="宋体"/>
            <family val="3"/>
            <charset val="134"/>
          </rPr>
          <t xml:space="preserve">
目标90分，低于目标考核200元）</t>
        </r>
      </text>
    </comment>
    <comment ref="I91" authorId="1" shapeId="0" xr:uid="{A8FF2CBB-DEEA-4E6E-BF3F-028D612CA271}">
      <text>
        <r>
          <rPr>
            <sz val="9"/>
            <rFont val="宋体"/>
            <family val="3"/>
            <charset val="134"/>
          </rPr>
          <t>＜900批该项绩效为0</t>
        </r>
      </text>
    </comment>
    <comment ref="I98" authorId="1" shapeId="0" xr:uid="{4FE80588-8664-45C6-820C-0E7B061055FF}">
      <text>
        <r>
          <rPr>
            <sz val="9"/>
            <rFont val="宋体"/>
            <family val="3"/>
            <charset val="134"/>
          </rPr>
          <t>＜900批该项绩效为0</t>
        </r>
      </text>
    </comment>
    <comment ref="I106" authorId="1" shapeId="0" xr:uid="{BE8F4706-BD67-4999-BEF4-999F72C27F61}">
      <text>
        <r>
          <rPr>
            <sz val="9"/>
            <rFont val="宋体"/>
            <family val="3"/>
            <charset val="134"/>
          </rPr>
          <t>＜900批该项绩效为0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GEELYCW2</author>
    <author>Administrator</author>
  </authors>
  <commentList>
    <comment ref="Q7" authorId="0" shapeId="0" xr:uid="{01B256C8-0459-4D75-8BAD-676072C2C879}">
      <text>
        <r>
          <rPr>
            <b/>
            <sz val="9"/>
            <rFont val="宋体"/>
            <family val="3"/>
            <charset val="134"/>
          </rPr>
          <t>房屋补贴款750，不再开票核销费用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U12" authorId="1" shapeId="0" xr:uid="{EA3DBE0F-4BED-4F1F-B16E-7E0D5B164D5D}">
      <text>
        <r>
          <rPr>
            <b/>
            <sz val="9"/>
            <rFont val="宋体"/>
            <family val="3"/>
            <charset val="134"/>
          </rPr>
          <t>盈利性产品渗透率30% 免考核</t>
        </r>
      </text>
    </comment>
    <comment ref="H13" authorId="0" shapeId="0" xr:uid="{674BE200-1FA3-43E2-AAA8-EAC540FBC05F}">
      <text>
        <r>
          <rPr>
            <b/>
            <sz val="9"/>
            <rFont val="宋体"/>
            <family val="3"/>
            <charset val="134"/>
          </rPr>
          <t>按实际收益4月调整至50%单台标准2000元</t>
        </r>
      </text>
    </comment>
    <comment ref="L13" authorId="0" shapeId="0" xr:uid="{2A4DD075-8D48-4281-BA71-45E41B3E2D60}">
      <text>
        <r>
          <rPr>
            <b/>
            <sz val="9"/>
            <rFont val="宋体"/>
            <family val="3"/>
            <charset val="134"/>
          </rPr>
          <t>按实际收益4月调整至40%</t>
        </r>
      </text>
    </comment>
  </commentList>
</comments>
</file>

<file path=xl/sharedStrings.xml><?xml version="1.0" encoding="utf-8"?>
<sst xmlns="http://schemas.openxmlformats.org/spreadsheetml/2006/main" count="2131" uniqueCount="947">
  <si>
    <r>
      <t>2025年</t>
    </r>
    <r>
      <rPr>
        <b/>
        <sz val="18"/>
        <color rgb="FF000000"/>
        <rFont val="宋体"/>
        <family val="3"/>
        <charset val="134"/>
      </rPr>
      <t>成都吉利汽车超市工资明细表（售后）</t>
    </r>
    <phoneticPr fontId="3" type="noConversion"/>
  </si>
  <si>
    <t>编制：人事部</t>
  </si>
  <si>
    <r>
      <rPr>
        <b/>
        <sz val="11"/>
        <color indexed="8"/>
        <rFont val="宋体"/>
        <family val="3"/>
        <charset val="134"/>
      </rPr>
      <t>序号</t>
    </r>
  </si>
  <si>
    <r>
      <rPr>
        <b/>
        <sz val="11"/>
        <color indexed="8"/>
        <rFont val="宋体"/>
        <family val="3"/>
        <charset val="134"/>
      </rPr>
      <t>部门</t>
    </r>
  </si>
  <si>
    <r>
      <rPr>
        <b/>
        <sz val="11"/>
        <color indexed="8"/>
        <rFont val="宋体"/>
        <family val="3"/>
        <charset val="134"/>
      </rPr>
      <t>姓</t>
    </r>
    <r>
      <rPr>
        <b/>
        <sz val="11"/>
        <color indexed="8"/>
        <rFont val="Times New Roman"/>
        <family val="1"/>
      </rPr>
      <t xml:space="preserve"> </t>
    </r>
    <r>
      <rPr>
        <b/>
        <sz val="11"/>
        <color indexed="8"/>
        <rFont val="宋体"/>
        <family val="3"/>
        <charset val="134"/>
      </rPr>
      <t>名</t>
    </r>
  </si>
  <si>
    <t>考核绩效分析</t>
    <phoneticPr fontId="3" type="noConversion"/>
  </si>
  <si>
    <t>减：综合考核/其他</t>
    <phoneticPr fontId="3" type="noConversion"/>
  </si>
  <si>
    <t>留存</t>
    <phoneticPr fontId="3" type="noConversion"/>
  </si>
  <si>
    <t>管理部</t>
  </si>
  <si>
    <t>曹磊</t>
  </si>
  <si>
    <t>考核绩效分值&lt;95 考核</t>
    <phoneticPr fontId="3" type="noConversion"/>
  </si>
  <si>
    <t>曾吉斌</t>
  </si>
  <si>
    <t>谢尧江</t>
  </si>
  <si>
    <t>（总产值-配件外销）*0.27%*95%</t>
    <phoneticPr fontId="3" type="noConversion"/>
  </si>
  <si>
    <t>（总产值-配件外销）*0.27%*95%*月度得分</t>
    <phoneticPr fontId="3" type="noConversion"/>
  </si>
  <si>
    <t>（总产值-配件外销）*0.27%*5%</t>
    <phoneticPr fontId="3" type="noConversion"/>
  </si>
  <si>
    <t>财务部</t>
  </si>
  <si>
    <t>张敏</t>
  </si>
  <si>
    <t>固定留存</t>
    <phoneticPr fontId="3" type="noConversion"/>
  </si>
  <si>
    <t>邱小艳</t>
  </si>
  <si>
    <t>潘倩</t>
  </si>
  <si>
    <t>业务部</t>
  </si>
  <si>
    <t>唐玉屏</t>
  </si>
  <si>
    <t>(（留修信息量+返修信息量+送修信息量)*8/台+大事故补贴1000-3000)*95%</t>
    <phoneticPr fontId="3" type="noConversion"/>
  </si>
  <si>
    <t>(（留修信息量+返修信息量+送修信息量)*8/台+大事故补贴1000-3000)*5%</t>
    <phoneticPr fontId="3" type="noConversion"/>
  </si>
  <si>
    <t>陈川蓉</t>
  </si>
  <si>
    <t>（总产值-配件外销）*0.1%*95%</t>
    <phoneticPr fontId="3" type="noConversion"/>
  </si>
  <si>
    <t>（总产值-配件外销）*0.1%*5%</t>
    <phoneticPr fontId="3" type="noConversion"/>
  </si>
  <si>
    <t>小计</t>
  </si>
  <si>
    <t>服务部</t>
  </si>
  <si>
    <t>白影</t>
  </si>
  <si>
    <t>(吧台收入*10%+结算台次提成*4元)*30%</t>
    <phoneticPr fontId="3" type="noConversion"/>
  </si>
  <si>
    <t>曹青</t>
  </si>
  <si>
    <t>(吧台收入*10%+结算台次提成*4元)*10%</t>
    <phoneticPr fontId="3" type="noConversion"/>
  </si>
  <si>
    <t>陶纯玲</t>
  </si>
  <si>
    <t>(吧台收入*10%+结算台次提成*4元)*14%</t>
    <phoneticPr fontId="3" type="noConversion"/>
  </si>
  <si>
    <t>朱开莲</t>
  </si>
  <si>
    <t>(吧台收入*10%+结算台次提成*4元)*22%</t>
    <phoneticPr fontId="3" type="noConversion"/>
  </si>
  <si>
    <t>回访部</t>
  </si>
  <si>
    <t>唐梅</t>
  </si>
  <si>
    <t>N-3首保*13+N-4首保*10+N-5首保*8+N-6二保*18+N-9二保*15+N-12二保*26+N-6定保*15+N-9定保*10+N-12定保*25+外拓*20+N-6其他*25+N-9其他*30+N-12其他*30+无福袋*2+续保*25+新能源续保*8+3DC*1</t>
    <phoneticPr fontId="3" type="noConversion"/>
  </si>
  <si>
    <t>陈琳琳</t>
  </si>
  <si>
    <t>邱昭丽</t>
  </si>
  <si>
    <t>黄雪梅</t>
  </si>
  <si>
    <t>李彩琼</t>
  </si>
  <si>
    <t>向阳</t>
  </si>
  <si>
    <t/>
  </si>
  <si>
    <t>阳国华</t>
  </si>
  <si>
    <t>武侯店事故产值*40%*95%</t>
    <phoneticPr fontId="3" type="noConversion"/>
  </si>
  <si>
    <t>武侯店事故产值*40%*5%</t>
    <phoneticPr fontId="3" type="noConversion"/>
  </si>
  <si>
    <t>舒童强</t>
  </si>
  <si>
    <t>罗义瑕</t>
  </si>
  <si>
    <t>正常台次*4元+保险台次*8元+索赔台次*4元+正常产值*2%+保险产值*1.6%+索赔产值*0.5%+养护收入*6%+精品*8%+美容*10%+首保福袋卡*35+保养福袋卡*25+DMS保养套餐（任务达成率）*台次*50+附加业务提成</t>
    <phoneticPr fontId="3" type="noConversion"/>
  </si>
  <si>
    <t>段宝安</t>
  </si>
  <si>
    <t>张林1</t>
  </si>
  <si>
    <t>张建</t>
  </si>
  <si>
    <t>贾文哲</t>
  </si>
  <si>
    <t>黄小炼</t>
  </si>
  <si>
    <t>陈昱良</t>
  </si>
  <si>
    <t>王毅</t>
  </si>
  <si>
    <t>金亮亮</t>
  </si>
  <si>
    <t>徐源</t>
  </si>
  <si>
    <t>费朝旭</t>
  </si>
  <si>
    <t>曾浩</t>
  </si>
  <si>
    <t>刘强</t>
  </si>
  <si>
    <t>辜晓菲</t>
  </si>
  <si>
    <t>外拓总产值*1.6%+外协提成40/70/台+外协产值提成</t>
    <phoneticPr fontId="3" type="noConversion"/>
  </si>
  <si>
    <t>李超</t>
  </si>
  <si>
    <t>续保</t>
  </si>
  <si>
    <t>黄意轩</t>
  </si>
  <si>
    <t>唐芳兰</t>
  </si>
  <si>
    <t>考核标准</t>
  </si>
  <si>
    <t>赵水仙</t>
  </si>
  <si>
    <t>次新车</t>
  </si>
  <si>
    <t>绩效(台/元)</t>
  </si>
  <si>
    <t>张琴</t>
  </si>
  <si>
    <t>次新车考核指标</t>
  </si>
  <si>
    <t>70%以下</t>
  </si>
  <si>
    <t>70%-74%</t>
  </si>
  <si>
    <t>75%及以上</t>
  </si>
  <si>
    <t>刘林</t>
  </si>
  <si>
    <t>鄢雨濛</t>
  </si>
  <si>
    <t>刘尧梅</t>
  </si>
  <si>
    <t>冯桢</t>
  </si>
  <si>
    <t>高梓绮</t>
  </si>
  <si>
    <t>续转续</t>
  </si>
  <si>
    <t>罗文琦</t>
  </si>
  <si>
    <t>续转续考核指标</t>
  </si>
  <si>
    <t>70%-72%</t>
  </si>
  <si>
    <t>73%及以上</t>
  </si>
  <si>
    <t>周凤英</t>
  </si>
  <si>
    <t>流失客户</t>
  </si>
  <si>
    <t>孙茂梅</t>
  </si>
  <si>
    <t>7%以下</t>
  </si>
  <si>
    <t>7%-8%</t>
  </si>
  <si>
    <t>9%及以上</t>
  </si>
  <si>
    <t>保单主动推修率未达到50%</t>
  </si>
  <si>
    <t>考核500元</t>
  </si>
  <si>
    <t>索赔部</t>
  </si>
  <si>
    <t>雷维可</t>
  </si>
  <si>
    <t>(索赔产值*1.4+PDI台次*2+代理索赔手续费/1.13*30%)*55%*95%</t>
    <phoneticPr fontId="3" type="noConversion"/>
  </si>
  <si>
    <t>*月度得分</t>
  </si>
  <si>
    <t>(索赔产值*1.4+PDI台次*2+代理索赔手续费/1.13*30%)*55%*5%</t>
    <phoneticPr fontId="3" type="noConversion"/>
  </si>
  <si>
    <t>梁宁</t>
  </si>
  <si>
    <t>新能源台次*0.8+燃油车台次*2.5+配件金额*0.3%</t>
    <phoneticPr fontId="3" type="noConversion"/>
  </si>
  <si>
    <t>陈晓波</t>
  </si>
  <si>
    <t>(索赔产值*1.4+PDI台次*2+代理索赔手续费/1.13*30)*35%*95%</t>
    <phoneticPr fontId="3" type="noConversion"/>
  </si>
  <si>
    <r>
      <rPr>
        <b/>
        <sz val="9"/>
        <color indexed="8"/>
        <rFont val="宋体"/>
        <family val="3"/>
        <charset val="134"/>
      </rPr>
      <t>配件</t>
    </r>
  </si>
  <si>
    <t>颜书琼</t>
  </si>
  <si>
    <t>(新车安装工时*20%+产值*0.23%+配件外销*0.05%)*95%</t>
    <phoneticPr fontId="3" type="noConversion"/>
  </si>
  <si>
    <t>新车安装工时*20%+产值*0.23%+配件外销*0.05%*5%</t>
    <phoneticPr fontId="3" type="noConversion"/>
  </si>
  <si>
    <t>李波</t>
  </si>
  <si>
    <t>(新车安装工时*13%+总产值（含配件外销）*0.5%)*95%*5人总占比</t>
    <phoneticPr fontId="3" type="noConversion"/>
  </si>
  <si>
    <t>(新车安装工时*13%+总产值（含配件外销）*0.5%)*5%*5人总占比</t>
    <phoneticPr fontId="3" type="noConversion"/>
  </si>
  <si>
    <t>肖伦容</t>
  </si>
  <si>
    <t>李桃</t>
  </si>
  <si>
    <t>宋航</t>
  </si>
  <si>
    <t>伍成勇</t>
  </si>
  <si>
    <r>
      <rPr>
        <b/>
        <sz val="8"/>
        <color indexed="8"/>
        <rFont val="宋体"/>
        <family val="3"/>
        <charset val="134"/>
      </rPr>
      <t>小计</t>
    </r>
  </si>
  <si>
    <t>车间管理</t>
  </si>
  <si>
    <t>何毅</t>
  </si>
  <si>
    <t>（正常产值+索赔产值）*0.3%+保险产值*0.22%*95%</t>
    <phoneticPr fontId="3" type="noConversion"/>
  </si>
  <si>
    <t>（正常产值+索赔产值）*0.3%+保险产值*0.22%*5%</t>
    <phoneticPr fontId="3" type="noConversion"/>
  </si>
  <si>
    <t>王竹飞</t>
  </si>
  <si>
    <t>周劲松</t>
  </si>
  <si>
    <t>总保险产值*0.18%*95%</t>
    <phoneticPr fontId="3" type="noConversion"/>
  </si>
  <si>
    <t>总保险产值*0.18%*5%</t>
    <phoneticPr fontId="3" type="noConversion"/>
  </si>
  <si>
    <t>田建勇</t>
  </si>
  <si>
    <t>宋虹冰</t>
  </si>
  <si>
    <t>保险产值*0.39%*95%</t>
    <phoneticPr fontId="3" type="noConversion"/>
  </si>
  <si>
    <t>保险产值*0.39%*5%</t>
    <phoneticPr fontId="3" type="noConversion"/>
  </si>
  <si>
    <t>PDI</t>
  </si>
  <si>
    <t>孙小平</t>
  </si>
  <si>
    <t>（中国星+银河B+银河A）入库台次*12*32%</t>
    <phoneticPr fontId="3" type="noConversion"/>
  </si>
  <si>
    <t>贾卫红</t>
  </si>
  <si>
    <t>成万强</t>
  </si>
  <si>
    <t>（中国星+银河B+银河A）入库台次*12*36%</t>
    <phoneticPr fontId="3" type="noConversion"/>
  </si>
  <si>
    <r>
      <rPr>
        <b/>
        <sz val="8"/>
        <color indexed="8"/>
        <rFont val="宋体"/>
        <family val="3"/>
        <charset val="134"/>
      </rPr>
      <t>合计</t>
    </r>
  </si>
  <si>
    <t>总计</t>
  </si>
  <si>
    <r>
      <rPr>
        <b/>
        <sz val="8"/>
        <color indexed="8"/>
        <rFont val="宋体"/>
        <family val="3"/>
        <charset val="134"/>
      </rPr>
      <t>总计</t>
    </r>
  </si>
  <si>
    <t>机场管理岗</t>
  </si>
  <si>
    <t>罗筱凡</t>
  </si>
  <si>
    <t>机场财务</t>
  </si>
  <si>
    <t>李佳语</t>
  </si>
  <si>
    <t>固定2300+（总产值-配件外销）*0.085%</t>
    <phoneticPr fontId="3" type="noConversion"/>
  </si>
  <si>
    <t>配件部</t>
  </si>
  <si>
    <t>古镇吉</t>
  </si>
  <si>
    <t>总保险产值*0.06%*95%</t>
    <phoneticPr fontId="3" type="noConversion"/>
  </si>
  <si>
    <t>孙俊杰</t>
  </si>
  <si>
    <t>固定绩效</t>
    <phoneticPr fontId="3" type="noConversion"/>
  </si>
  <si>
    <t>周毅</t>
  </si>
  <si>
    <r>
      <rPr>
        <sz val="9"/>
        <color indexed="8"/>
        <rFont val="宋体"/>
        <family val="3"/>
        <charset val="134"/>
      </rPr>
      <t>小计</t>
    </r>
  </si>
  <si>
    <t>机场业务</t>
  </si>
  <si>
    <t>刘红</t>
  </si>
  <si>
    <t>何滔</t>
  </si>
  <si>
    <t>李东梅</t>
  </si>
  <si>
    <t>事故理赔</t>
  </si>
  <si>
    <t>刘辉玺</t>
  </si>
  <si>
    <t>贾兴卜</t>
  </si>
  <si>
    <t>周兴强</t>
  </si>
  <si>
    <t>姚金东</t>
  </si>
  <si>
    <t>舒麒羽</t>
  </si>
  <si>
    <t>同武侯提成标准一致</t>
    <phoneticPr fontId="3" type="noConversion"/>
  </si>
  <si>
    <t>续保部</t>
  </si>
  <si>
    <t>苟艳</t>
  </si>
  <si>
    <t>孙苗</t>
  </si>
  <si>
    <t>翁林星</t>
  </si>
  <si>
    <t>曹锟</t>
  </si>
  <si>
    <t>（正常产值+索赔产值）*0.3%+保险产值*0.22%</t>
    <phoneticPr fontId="3" type="noConversion"/>
  </si>
  <si>
    <t>况婷婷</t>
  </si>
  <si>
    <t>谢婷</t>
  </si>
  <si>
    <t>鞠双双</t>
  </si>
  <si>
    <t>机场车间</t>
  </si>
  <si>
    <t>陈浩</t>
  </si>
  <si>
    <t>总保险产值*0.062%*95%</t>
    <phoneticPr fontId="3" type="noConversion"/>
  </si>
  <si>
    <t>总保险产值*0.062%*5%</t>
    <phoneticPr fontId="3" type="noConversion"/>
  </si>
  <si>
    <t>刘志洪</t>
  </si>
  <si>
    <t>机场店1组</t>
  </si>
  <si>
    <t>严云中</t>
  </si>
  <si>
    <t>吴明洋</t>
  </si>
  <si>
    <t>机场店1组合计</t>
  </si>
  <si>
    <t>机场店2组</t>
  </si>
  <si>
    <t>韩爱民</t>
  </si>
  <si>
    <t>蒋湘龙</t>
  </si>
  <si>
    <t>机场店3组</t>
  </si>
  <si>
    <r>
      <rPr>
        <sz val="9"/>
        <color rgb="FF000000"/>
        <rFont val="宋体"/>
        <family val="3"/>
        <charset val="134"/>
      </rPr>
      <t>机场店</t>
    </r>
    <r>
      <rPr>
        <sz val="9"/>
        <color rgb="FF000000"/>
        <rFont val="Times New Roman"/>
        <family val="1"/>
      </rPr>
      <t>2</t>
    </r>
    <r>
      <rPr>
        <sz val="9"/>
        <color rgb="FF000000"/>
        <rFont val="宋体"/>
        <family val="3"/>
        <charset val="134"/>
      </rPr>
      <t>组</t>
    </r>
  </si>
  <si>
    <t>张雨</t>
  </si>
  <si>
    <t>郑晓龙</t>
  </si>
  <si>
    <t>刘杨</t>
  </si>
  <si>
    <t>机场-钣喷中心</t>
  </si>
  <si>
    <t>陈超</t>
  </si>
  <si>
    <t>陈凤平</t>
  </si>
  <si>
    <t>韩维</t>
  </si>
  <si>
    <t>何辉</t>
  </si>
  <si>
    <t>杨定安</t>
  </si>
  <si>
    <t>机场店钣喷</t>
  </si>
  <si>
    <t>机场店合计</t>
  </si>
  <si>
    <t>公司</t>
    <phoneticPr fontId="3" type="noConversion"/>
  </si>
  <si>
    <r>
      <rPr>
        <b/>
        <sz val="10"/>
        <rFont val="宋体"/>
        <family val="3"/>
        <charset val="134"/>
      </rPr>
      <t>序号</t>
    </r>
  </si>
  <si>
    <r>
      <rPr>
        <b/>
        <sz val="10"/>
        <rFont val="宋体"/>
        <family val="3"/>
        <charset val="134"/>
      </rPr>
      <t>店别</t>
    </r>
  </si>
  <si>
    <r>
      <rPr>
        <b/>
        <sz val="10"/>
        <rFont val="宋体"/>
        <family val="3"/>
        <charset val="134"/>
      </rPr>
      <t>职务</t>
    </r>
  </si>
  <si>
    <r>
      <rPr>
        <b/>
        <sz val="10"/>
        <rFont val="宋体"/>
        <family val="3"/>
        <charset val="134"/>
      </rPr>
      <t>姓名</t>
    </r>
  </si>
  <si>
    <t>西物汽车</t>
    <phoneticPr fontId="3" type="noConversion"/>
  </si>
  <si>
    <t>武侯展厅</t>
  </si>
  <si>
    <t>销售主管</t>
  </si>
  <si>
    <t>熊杰文</t>
  </si>
  <si>
    <t>销售整车按照标准对应提成</t>
    <phoneticPr fontId="3" type="noConversion"/>
  </si>
  <si>
    <t>销售顾问</t>
  </si>
  <si>
    <t>易花贞子</t>
  </si>
  <si>
    <t>马攀</t>
  </si>
  <si>
    <t>毛春秀</t>
  </si>
  <si>
    <t>黄利君</t>
  </si>
  <si>
    <t>康鳞波</t>
  </si>
  <si>
    <t>廖晓军</t>
  </si>
  <si>
    <t>徐荣尧</t>
  </si>
  <si>
    <t>代力</t>
  </si>
  <si>
    <t>武侯DCC</t>
  </si>
  <si>
    <t>销售经理</t>
  </si>
  <si>
    <t>袁顺序</t>
  </si>
  <si>
    <t>岗位绩效KPI分值*9466.67元/月</t>
    <phoneticPr fontId="3" type="noConversion"/>
  </si>
  <si>
    <t>蒲喜</t>
  </si>
  <si>
    <t>唐操</t>
  </si>
  <si>
    <t>何伟</t>
  </si>
  <si>
    <t>万柳</t>
  </si>
  <si>
    <t>母勇</t>
  </si>
  <si>
    <t>刘飞</t>
  </si>
  <si>
    <t>钟小丽</t>
  </si>
  <si>
    <t>过程考核项目一分值*2500元+过程考核项目二分值*1500+BOC专项-特殊考核-1000元+网销*标准55*完成率</t>
    <phoneticPr fontId="3" type="noConversion"/>
  </si>
  <si>
    <t>何宇</t>
  </si>
  <si>
    <t>刘强1</t>
  </si>
  <si>
    <t>舒健</t>
  </si>
  <si>
    <t>王泳文</t>
  </si>
  <si>
    <t>新媒体销售部</t>
  </si>
  <si>
    <t>主管</t>
  </si>
  <si>
    <t>肖廷忠</t>
  </si>
  <si>
    <t>主播</t>
  </si>
  <si>
    <t>黄凤</t>
  </si>
  <si>
    <t>曾子乂</t>
  </si>
  <si>
    <t>销售总监</t>
  </si>
  <si>
    <t>陈文虎</t>
  </si>
  <si>
    <t>事业部+总经办</t>
  </si>
  <si>
    <t>事业部总经理</t>
  </si>
  <si>
    <t>刘伟生</t>
  </si>
  <si>
    <t>燃油车车部总监</t>
  </si>
  <si>
    <t>代蓓</t>
  </si>
  <si>
    <t>新能源车部总监</t>
  </si>
  <si>
    <t>彭义</t>
  </si>
  <si>
    <t>集团财务总监</t>
  </si>
  <si>
    <t>张静</t>
  </si>
  <si>
    <t>事业部财务总监</t>
  </si>
  <si>
    <t>陶兰</t>
  </si>
  <si>
    <t>集团资金总监</t>
  </si>
  <si>
    <t>陈军</t>
  </si>
  <si>
    <t>事业部综合部副总</t>
  </si>
  <si>
    <t>齐坤忠</t>
  </si>
  <si>
    <t>集团综合部</t>
  </si>
  <si>
    <t>王斌</t>
  </si>
  <si>
    <t>事业部水平业务总监</t>
  </si>
  <si>
    <t>汤小明</t>
  </si>
  <si>
    <t>事业部内勤</t>
  </si>
  <si>
    <t>唐玲</t>
  </si>
  <si>
    <t>总经办</t>
  </si>
  <si>
    <t>陈俊霖</t>
  </si>
  <si>
    <t>财务经理</t>
  </si>
  <si>
    <t>顾雪梅</t>
  </si>
  <si>
    <t>财务审计</t>
  </si>
  <si>
    <t>丁红</t>
  </si>
  <si>
    <t>会计</t>
  </si>
  <si>
    <t>邓琦琪</t>
  </si>
  <si>
    <t>会计助理</t>
  </si>
  <si>
    <t>罗涵</t>
  </si>
  <si>
    <t>李佳乐</t>
  </si>
  <si>
    <t>市场部</t>
  </si>
  <si>
    <t>市场经理</t>
  </si>
  <si>
    <t>谭艳</t>
  </si>
  <si>
    <t>设计主管</t>
  </si>
  <si>
    <t>陈佳</t>
  </si>
  <si>
    <t>前台接待</t>
  </si>
  <si>
    <t>李青洋</t>
  </si>
  <si>
    <t>邓娟</t>
  </si>
  <si>
    <t>进店*1.8</t>
    <phoneticPr fontId="3" type="noConversion"/>
  </si>
  <si>
    <t>物流部</t>
  </si>
  <si>
    <t>物流经理</t>
  </si>
  <si>
    <t>陈凌</t>
  </si>
  <si>
    <t>物流主管</t>
  </si>
  <si>
    <t>周德芳</t>
  </si>
  <si>
    <t>物流专员</t>
  </si>
  <si>
    <t>杨英</t>
  </si>
  <si>
    <t>库管</t>
  </si>
  <si>
    <t>唐中华</t>
  </si>
  <si>
    <t>客户关系部</t>
  </si>
  <si>
    <t>回访专员</t>
  </si>
  <si>
    <t>张保珍</t>
  </si>
  <si>
    <t>邓芳</t>
  </si>
  <si>
    <t>面访提成</t>
    <phoneticPr fontId="3" type="noConversion"/>
  </si>
  <si>
    <t>行政人事部</t>
  </si>
  <si>
    <t>行政人事经理</t>
  </si>
  <si>
    <t>林琼</t>
  </si>
  <si>
    <t>行政人事主管</t>
  </si>
  <si>
    <t>周小红</t>
  </si>
  <si>
    <t>行政助理</t>
  </si>
  <si>
    <t>何婷婷</t>
  </si>
  <si>
    <t>吧员</t>
  </si>
  <si>
    <t>谢槟羽</t>
  </si>
  <si>
    <t>增值业务部</t>
  </si>
  <si>
    <t>按揭专员</t>
  </si>
  <si>
    <t>熊宇</t>
  </si>
  <si>
    <t>展厅部分按揭*55*30%+二网部分*20*30%+盈利性产品单数*18/4+抵押业务金额*20%*0.55/3+二手车1000/月/4人+大客户400/4+全转按结服务费*0.14+代办新保绩效</t>
    <phoneticPr fontId="3" type="noConversion"/>
  </si>
  <si>
    <t>晏彬文</t>
  </si>
  <si>
    <t>展厅部分按揭*20+二网部分*8+二手车1000/月/4人+大客户400/4</t>
    <phoneticPr fontId="3" type="noConversion"/>
  </si>
  <si>
    <t>销售支持</t>
  </si>
  <si>
    <t>张龙</t>
  </si>
  <si>
    <t>中国星 精锐 超市银河 成交台次*120+(置换佣金总金额-台次*2000)*20%</t>
    <phoneticPr fontId="3" type="noConversion"/>
  </si>
  <si>
    <t>新保出单员</t>
  </si>
  <si>
    <t>张春燕</t>
  </si>
  <si>
    <t>上户专员</t>
  </si>
  <si>
    <t>邓小军</t>
  </si>
  <si>
    <t>上户台次*15+解抵押收入*20%*10%</t>
    <phoneticPr fontId="3" type="noConversion"/>
  </si>
  <si>
    <t>其它</t>
  </si>
  <si>
    <t>武侯销售支持</t>
  </si>
  <si>
    <t>试驾专员</t>
  </si>
  <si>
    <t>干小楠</t>
  </si>
  <si>
    <t>武侯网销</t>
  </si>
  <si>
    <t>后台维护</t>
  </si>
  <si>
    <t>周思雨</t>
  </si>
  <si>
    <t>邀约专员</t>
  </si>
  <si>
    <t>周梅</t>
  </si>
  <si>
    <t>金玉梅</t>
  </si>
  <si>
    <t>杜小红</t>
  </si>
  <si>
    <t>邹晓敏</t>
  </si>
  <si>
    <t>陈文霜</t>
  </si>
  <si>
    <t>机场店</t>
  </si>
  <si>
    <t>邓戈</t>
  </si>
  <si>
    <t>黄军</t>
  </si>
  <si>
    <t>刘发</t>
  </si>
  <si>
    <t>刘波</t>
  </si>
  <si>
    <t>姚元利</t>
  </si>
  <si>
    <t>莫晓何</t>
  </si>
  <si>
    <t>毛艺俊</t>
  </si>
  <si>
    <t>王熙鸿</t>
  </si>
  <si>
    <t>冯超</t>
  </si>
  <si>
    <t>销售实习生</t>
  </si>
  <si>
    <t>赵恂</t>
  </si>
  <si>
    <t>刘凤英</t>
  </si>
  <si>
    <t>赵强</t>
  </si>
  <si>
    <t>销售助理</t>
  </si>
  <si>
    <t>陈林</t>
  </si>
  <si>
    <t>吉利超市</t>
    <phoneticPr fontId="3" type="noConversion"/>
  </si>
  <si>
    <t>黄婷婷</t>
  </si>
  <si>
    <t>向兰</t>
  </si>
  <si>
    <t>熊俊杰</t>
  </si>
  <si>
    <t>邱明杰</t>
  </si>
  <si>
    <t>温绍烽</t>
  </si>
  <si>
    <t>机场管理</t>
  </si>
  <si>
    <t>王欢</t>
  </si>
  <si>
    <t>范娜</t>
  </si>
  <si>
    <t>市场专员</t>
  </si>
  <si>
    <t>古瑞婷</t>
  </si>
  <si>
    <t>付国晓</t>
  </si>
  <si>
    <t>赵若贝</t>
  </si>
  <si>
    <t>何姣</t>
  </si>
  <si>
    <t>新媒体</t>
  </si>
  <si>
    <t>直播运维实习生</t>
  </si>
  <si>
    <t>王芝婕</t>
  </si>
  <si>
    <t>姜玲玲</t>
  </si>
  <si>
    <t>蓝仁楷</t>
  </si>
  <si>
    <t>财务外勤</t>
  </si>
  <si>
    <t>沈燕</t>
  </si>
  <si>
    <t>收银</t>
  </si>
  <si>
    <t>唐梁英</t>
  </si>
  <si>
    <t>高敏</t>
  </si>
  <si>
    <t>李芳</t>
  </si>
  <si>
    <t>内勤</t>
  </si>
  <si>
    <t>李燕</t>
  </si>
  <si>
    <t>罗良清</t>
  </si>
  <si>
    <t>保险出单</t>
  </si>
  <si>
    <t>李姣</t>
  </si>
  <si>
    <t>按揭内勤</t>
  </si>
  <si>
    <t>刘彦</t>
  </si>
  <si>
    <t>展厅部分按揭*55*30%+二网部分*20*30%+盈利性产品单数*18/4+抵押业务金额*20%*0.55/3+二手车1000/月/4人+大客户400/4+全转按结服务费*0.14+代办新保绩效+临牌提成</t>
    <phoneticPr fontId="3" type="noConversion"/>
  </si>
  <si>
    <t>李彦林</t>
  </si>
  <si>
    <t>刘晓琴</t>
  </si>
  <si>
    <t>刘玉兰</t>
  </si>
  <si>
    <t>周舟</t>
  </si>
  <si>
    <t>司机</t>
  </si>
  <si>
    <t>康忠伦</t>
  </si>
  <si>
    <t>超市直营店</t>
    <phoneticPr fontId="3" type="noConversion"/>
  </si>
  <si>
    <t>机场店网销</t>
  </si>
  <si>
    <t>DCC筛选</t>
  </si>
  <si>
    <t>李春梅</t>
  </si>
  <si>
    <t>谷雨</t>
  </si>
  <si>
    <t>葛兴丽</t>
  </si>
  <si>
    <t>马茜茜</t>
  </si>
  <si>
    <t>魏艳</t>
  </si>
  <si>
    <t>陈子逸</t>
  </si>
  <si>
    <t>上户部</t>
  </si>
  <si>
    <t>上户主管</t>
  </si>
  <si>
    <t>王艳</t>
  </si>
  <si>
    <t>(上户台次*18*0.23+对外上户收入*30%+临时牌照*20%+解抵押收入*20%*35%)*23%</t>
    <phoneticPr fontId="3" type="noConversion"/>
  </si>
  <si>
    <t>刘珣</t>
  </si>
  <si>
    <t>(上户台次*18*0.23+对外上户收入*30%+临时牌照*20%+解抵押收入*20%*35%)*19%</t>
    <phoneticPr fontId="3" type="noConversion"/>
  </si>
  <si>
    <t>王俊茹</t>
  </si>
  <si>
    <t>王泽文</t>
  </si>
  <si>
    <t>(上户台次*18*0.23+对外上户收入*30%+临时牌照*20%+解抵押收入*20%*35%)*18%</t>
    <phoneticPr fontId="3" type="noConversion"/>
  </si>
  <si>
    <t>贾名伟</t>
  </si>
  <si>
    <t>(上户台次*18*0.23+对外上户收入*30%+临时牌照*20%+解抵押收入*20%*35%)*21%</t>
    <phoneticPr fontId="3" type="noConversion"/>
  </si>
  <si>
    <t>王秋望</t>
  </si>
  <si>
    <t>苟松柏</t>
  </si>
  <si>
    <t>1</t>
  </si>
  <si>
    <t>崇州直营店</t>
  </si>
  <si>
    <t>李良英</t>
  </si>
  <si>
    <t>基本无绩效</t>
    <phoneticPr fontId="3" type="noConversion"/>
  </si>
  <si>
    <t>2</t>
  </si>
  <si>
    <t>唐鹏</t>
  </si>
  <si>
    <t>3</t>
  </si>
  <si>
    <t>赵思梵</t>
  </si>
  <si>
    <t>4</t>
  </si>
  <si>
    <t>陈勇建</t>
  </si>
  <si>
    <t>5</t>
  </si>
  <si>
    <t>姚佳秀</t>
  </si>
  <si>
    <t>6</t>
  </si>
  <si>
    <t>宁袁</t>
  </si>
  <si>
    <t>7</t>
  </si>
  <si>
    <t>李容</t>
  </si>
  <si>
    <t>8</t>
  </si>
  <si>
    <t>杨婷</t>
  </si>
  <si>
    <t>9</t>
  </si>
  <si>
    <t>渠道</t>
  </si>
  <si>
    <t>余才万3</t>
  </si>
  <si>
    <t>10</t>
  </si>
  <si>
    <t>朱剑波</t>
  </si>
  <si>
    <t>大邑直营店</t>
  </si>
  <si>
    <t>程羊</t>
  </si>
  <si>
    <t>常涛</t>
  </si>
  <si>
    <t>张家耀</t>
  </si>
  <si>
    <t>区域顾问</t>
  </si>
  <si>
    <t>王海</t>
  </si>
  <si>
    <t>孙伟</t>
  </si>
  <si>
    <t>17</t>
  </si>
  <si>
    <r>
      <rPr>
        <sz val="10"/>
        <rFont val="宋体"/>
        <family val="3"/>
        <charset val="134"/>
      </rPr>
      <t>邛崃
直营店</t>
    </r>
  </si>
  <si>
    <t>王巧巧</t>
  </si>
  <si>
    <t>18</t>
  </si>
  <si>
    <t>杨凤华</t>
  </si>
  <si>
    <t>19</t>
  </si>
  <si>
    <t>叶荣鹏</t>
  </si>
  <si>
    <t>20</t>
  </si>
  <si>
    <t>马勇</t>
  </si>
  <si>
    <t>21</t>
  </si>
  <si>
    <t>高东琴</t>
  </si>
  <si>
    <t>空白</t>
  </si>
  <si>
    <t>22</t>
  </si>
  <si>
    <t>吴思超</t>
  </si>
  <si>
    <t>23</t>
  </si>
  <si>
    <t>彭州直营店</t>
  </si>
  <si>
    <t>24</t>
  </si>
  <si>
    <t>甘伟</t>
  </si>
  <si>
    <t>25</t>
  </si>
  <si>
    <t>钟家林</t>
  </si>
  <si>
    <t>26</t>
  </si>
  <si>
    <t>任和奎</t>
  </si>
  <si>
    <t>27</t>
  </si>
  <si>
    <t>兰代全</t>
  </si>
  <si>
    <t>28</t>
  </si>
  <si>
    <t>刘娅</t>
  </si>
  <si>
    <t>29</t>
  </si>
  <si>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内勤</t>
    </r>
  </si>
  <si>
    <t>牟春柳</t>
  </si>
  <si>
    <t>赵可</t>
  </si>
  <si>
    <t>陈莉</t>
  </si>
  <si>
    <t>30</t>
  </si>
  <si>
    <t>黎明朗</t>
  </si>
  <si>
    <t>31</t>
  </si>
  <si>
    <r>
      <rPr>
        <sz val="10"/>
        <rFont val="宋体"/>
        <family val="3"/>
        <charset val="134"/>
      </rPr>
      <t>华阳
直营店</t>
    </r>
  </si>
  <si>
    <t>出纳+内勤</t>
  </si>
  <si>
    <t>毛婷婷</t>
  </si>
  <si>
    <t>32</t>
  </si>
  <si>
    <t>张坤</t>
  </si>
  <si>
    <t>33</t>
  </si>
  <si>
    <t>向凤</t>
  </si>
  <si>
    <t>34</t>
  </si>
  <si>
    <t>丁小玲</t>
  </si>
  <si>
    <t>35</t>
  </si>
  <si>
    <t>吴小琴</t>
  </si>
  <si>
    <t>36</t>
  </si>
  <si>
    <t>刘华</t>
  </si>
  <si>
    <t>37</t>
  </si>
  <si>
    <t>袁湘</t>
  </si>
  <si>
    <t>38</t>
  </si>
  <si>
    <t>钟涛</t>
  </si>
  <si>
    <t>39</t>
  </si>
  <si>
    <t>直营店总监</t>
  </si>
  <si>
    <t>王茂林</t>
  </si>
  <si>
    <t>41</t>
  </si>
  <si>
    <t>网络经理</t>
  </si>
  <si>
    <t>孙杰</t>
  </si>
  <si>
    <t>42</t>
  </si>
  <si>
    <t>余才万</t>
  </si>
  <si>
    <t>张嘉维</t>
    <phoneticPr fontId="3" type="noConversion"/>
  </si>
  <si>
    <t>05月</t>
  </si>
  <si>
    <t>人员</t>
  </si>
  <si>
    <t>总绩效</t>
  </si>
  <si>
    <t>发放金额</t>
  </si>
  <si>
    <t>标准</t>
  </si>
  <si>
    <t>是否达成</t>
  </si>
  <si>
    <t>考核</t>
  </si>
  <si>
    <t>实际得分</t>
  </si>
  <si>
    <t>绩效</t>
  </si>
  <si>
    <t>单台绩效</t>
  </si>
  <si>
    <t>到店量</t>
  </si>
  <si>
    <t>成交台次</t>
  </si>
  <si>
    <t>计划线索分配量</t>
  </si>
  <si>
    <t>线索分配量</t>
  </si>
  <si>
    <t>邀约率</t>
  </si>
  <si>
    <t>单组追加</t>
  </si>
  <si>
    <t>奖励提成</t>
  </si>
  <si>
    <t>成交率</t>
  </si>
  <si>
    <t>单台追加</t>
  </si>
  <si>
    <t>重攻台次</t>
  </si>
  <si>
    <t>奖励</t>
  </si>
  <si>
    <t>邀约任务</t>
  </si>
  <si>
    <t>完成率</t>
  </si>
  <si>
    <t>西物</t>
  </si>
  <si>
    <t>六项标准均达成</t>
  </si>
  <si>
    <t>400接起率</t>
  </si>
  <si>
    <t>DMS指标六维度</t>
  </si>
  <si>
    <t>邀约绩效60元/组</t>
  </si>
  <si>
    <t>成交绩效40元/台</t>
  </si>
  <si>
    <t>缤越COOL、博越COOL、缤瑞COOL</t>
  </si>
  <si>
    <t>成交率奖励</t>
  </si>
  <si>
    <t>任务考核</t>
  </si>
  <si>
    <t>达成邀约量</t>
  </si>
  <si>
    <t>单组到店追加</t>
  </si>
  <si>
    <t>考核金额</t>
  </si>
  <si>
    <t>超市</t>
  </si>
  <si>
    <t>过程KPI奖励</t>
  </si>
  <si>
    <t>重攻奖励：</t>
  </si>
  <si>
    <t>崇州</t>
  </si>
  <si>
    <t>1.400接起率出现未接起考核500元</t>
  </si>
  <si>
    <t>2.DMS六维度指标：1.线索有效率70% 2.响应及时率100% 3.及时跟进率100% 4.邀约到店率15% 5.到店成交率35% 6.线索成交率4% 7.战败率90%以下，每项达成按100元计提，7项指标均达成追加100元。</t>
  </si>
  <si>
    <t>3.邀约基础绩效：基础绩效60元一组</t>
  </si>
  <si>
    <t>4.邀约到店率≥15%追加10元一组，未达标不奖励</t>
  </si>
  <si>
    <t>5.成交基础绩效：基础绩效40元/台</t>
  </si>
  <si>
    <t>6.成交率30-＜35%，追加20元/台成交；成交率≥35%，追加30元/台成交</t>
  </si>
  <si>
    <t>7.有重攻车型时可设立重攻车型，重攻车型客户到店额外追加10元/组</t>
  </si>
  <si>
    <t>8.任务考核：设立当月邀约到店目标量，未达成按照比例进行计提邀约绩效，上限100%</t>
  </si>
  <si>
    <t>9.薪资方案由网销经理填报，销售总监/副总审核，总经理签字确认，承报财务/行政纳入当月绩效。</t>
  </si>
  <si>
    <t>备注：1.到店率及成交率随市场变化，合理设定及上浮邀约专员追加指标。
      2.店内过程指标需真实有效，DMS指标可手段提升</t>
  </si>
  <si>
    <t>任务达成</t>
  </si>
  <si>
    <t>员工</t>
  </si>
  <si>
    <t>店面</t>
  </si>
  <si>
    <t>基本工资</t>
  </si>
  <si>
    <t>岗位工资</t>
  </si>
  <si>
    <t>DMS指标绩效/70元/项</t>
  </si>
  <si>
    <t>自媒体绩效(含内部员工转发率）</t>
  </si>
  <si>
    <t>线索提成标准</t>
  </si>
  <si>
    <t>终端提成标准（月计算完成率）</t>
  </si>
  <si>
    <t>线索任务</t>
  </si>
  <si>
    <t>销售任务</t>
  </si>
  <si>
    <t>线索数</t>
  </si>
  <si>
    <t>线索达成率</t>
  </si>
  <si>
    <t>终端达成</t>
  </si>
  <si>
    <t>终端达成率</t>
  </si>
  <si>
    <t>线索绩效</t>
  </si>
  <si>
    <t>终端绩效</t>
  </si>
  <si>
    <t>新车上市4月内线索激励减半量</t>
  </si>
  <si>
    <t>线索减半金额</t>
  </si>
  <si>
    <t>绩效提成</t>
  </si>
  <si>
    <t>实际发放</t>
  </si>
  <si>
    <t>薪酬总额</t>
  </si>
  <si>
    <t>机场网销</t>
  </si>
  <si>
    <t>固定绩效+考核绩效*KPI考核</t>
    <phoneticPr fontId="3" type="noConversion"/>
  </si>
  <si>
    <t>固定绩效+台次提成*1.5</t>
    <phoneticPr fontId="3" type="noConversion"/>
  </si>
  <si>
    <t>固定绩效+台次提成*2</t>
    <phoneticPr fontId="3" type="noConversion"/>
  </si>
  <si>
    <t>固定绩效+精锐  中国星台次提成*2</t>
    <phoneticPr fontId="3" type="noConversion"/>
  </si>
  <si>
    <t>银河B 中国星 银河入库台次提成*7*0.45</t>
    <phoneticPr fontId="3" type="noConversion"/>
  </si>
  <si>
    <t>固定绩效+中国星台次提成*1.5+面访提成</t>
    <phoneticPr fontId="3" type="noConversion"/>
  </si>
  <si>
    <t>05月客户关系部</t>
  </si>
  <si>
    <t>A</t>
  </si>
  <si>
    <t>B</t>
  </si>
  <si>
    <t>C=B-A</t>
  </si>
  <si>
    <t>D</t>
  </si>
  <si>
    <t>E</t>
  </si>
  <si>
    <t>F=D*E</t>
  </si>
  <si>
    <t>值</t>
  </si>
  <si>
    <t>项</t>
  </si>
  <si>
    <t>达成率</t>
  </si>
  <si>
    <t>系数</t>
  </si>
  <si>
    <t>备注</t>
  </si>
  <si>
    <t>潜客回访</t>
  </si>
  <si>
    <t>5天新车回访</t>
  </si>
  <si>
    <t>30天新车回访</t>
  </si>
  <si>
    <t>潜客战败回访</t>
  </si>
  <si>
    <t>新车回访绩效</t>
  </si>
  <si>
    <t>面访量</t>
  </si>
  <si>
    <t>面访（6元/个）</t>
  </si>
  <si>
    <t>多对一群聊建立量</t>
  </si>
  <si>
    <t>多对一群聊建立及维护（5元）</t>
  </si>
  <si>
    <t>生日关怀接通量</t>
  </si>
  <si>
    <t>生日关怀绩效提成（2元/个）</t>
  </si>
  <si>
    <t>口碑/发帖量</t>
  </si>
  <si>
    <t>口碑发帖绩效（X/个）</t>
  </si>
  <si>
    <t>投诉处理</t>
  </si>
  <si>
    <t>销售满意度得分</t>
  </si>
  <si>
    <t>销售满意度绩效</t>
  </si>
  <si>
    <t>保客营销</t>
  </si>
  <si>
    <t>合计薪资</t>
  </si>
  <si>
    <t>保客营销挖掘与转化绩效</t>
  </si>
  <si>
    <t>店面——中国星武侯</t>
  </si>
  <si>
    <t>1-3月数据情况</t>
  </si>
  <si>
    <t>5月达成情况</t>
  </si>
  <si>
    <t>达成提升目标(%)</t>
  </si>
  <si>
    <t>台次(交付数)</t>
  </si>
  <si>
    <t>享受单台</t>
  </si>
  <si>
    <t>金额</t>
  </si>
  <si>
    <t>数量</t>
  </si>
  <si>
    <t>基盘客户
转介绍</t>
  </si>
  <si>
    <t>绩效(元/台)</t>
  </si>
  <si>
    <t>电话回访</t>
  </si>
  <si>
    <t>必做</t>
  </si>
  <si>
    <t>3DC一网</t>
  </si>
  <si>
    <t>合计</t>
  </si>
  <si>
    <t>提升目标（%）</t>
  </si>
  <si>
    <t>提升＜1%</t>
  </si>
  <si>
    <t>1%≤提升＜3%</t>
  </si>
  <si>
    <t>提升≥3%</t>
  </si>
  <si>
    <t>基盘客户转介绍</t>
  </si>
  <si>
    <t>3DC二网</t>
  </si>
  <si>
    <t xml:space="preserve">1.潜客回访、3天新车回访、30天新车回访、战败客户回访、生日关怀、售后3DC标准提成按电话接通2元/组
2.新车面访6元/个
3.口碑/发帖：＜5篇，30元/帖；≥5帖＜10帖，40元/帖；≥10帖，50元/帖；最高1000元
4.生日关怀，接通1元/个;
5.投诉处理：2小时未响应考核200元/单 3天未闭环考核500元/单，投诉单申述未通过考核200元/单，无异常奖励200元，
6.销售满意度：400得分90分及以下，考核200元；≥93分，奖励300元；≥95分，奖励500元
</t>
  </si>
  <si>
    <t>保客挖掘
置换/增购</t>
  </si>
  <si>
    <t>保客挖掘置换/增购</t>
  </si>
  <si>
    <t>新车5DC回访</t>
  </si>
  <si>
    <t>全员营销</t>
  </si>
  <si>
    <t>新车30DC回访</t>
  </si>
  <si>
    <t>绩效合计</t>
  </si>
  <si>
    <t>战败回访</t>
  </si>
  <si>
    <t>基本数据要求：</t>
  </si>
  <si>
    <t>店面——银河B武侯</t>
  </si>
  <si>
    <t>机动</t>
  </si>
  <si>
    <t>其他回访</t>
  </si>
  <si>
    <t>其他回访，是指核实老带新，核实债权转让，活动参加等临时事项</t>
  </si>
  <si>
    <t>1、增加500元固定绩效，要求每日对基盘客户有效回访数＞30批次，单人每月有效回访批次＞900批
2、以上三类别计算基数分母为：当月销量
3、此方案试运行时间为：4月-6月，后续另行调整</t>
  </si>
  <si>
    <t>新车面访</t>
  </si>
  <si>
    <t>微信维系</t>
  </si>
  <si>
    <t>4月新增项目</t>
  </si>
  <si>
    <t>微信添加</t>
  </si>
  <si>
    <t>李璐秀</t>
  </si>
  <si>
    <t>满意度</t>
  </si>
  <si>
    <t>4月400销售满意度：西物95.65分</t>
  </si>
  <si>
    <t>增值</t>
  </si>
  <si>
    <t>口碑</t>
  </si>
  <si>
    <t>发帖</t>
  </si>
  <si>
    <t>店面——银河A武侯</t>
  </si>
  <si>
    <t>N-3首保</t>
  </si>
  <si>
    <t>N-4首保</t>
  </si>
  <si>
    <t>N-5首保</t>
  </si>
  <si>
    <t>N-6二保</t>
  </si>
  <si>
    <t>N-9二保</t>
  </si>
  <si>
    <t>郭静</t>
  </si>
  <si>
    <t>N-12二保</t>
  </si>
  <si>
    <t>N-6定保</t>
  </si>
  <si>
    <t>N-9定保</t>
  </si>
  <si>
    <t>店面——银河B机场</t>
  </si>
  <si>
    <t>N-12定保</t>
  </si>
  <si>
    <t>外拓</t>
  </si>
  <si>
    <t>N-6其他</t>
  </si>
  <si>
    <t>N-9其他</t>
  </si>
  <si>
    <t>N-12其他</t>
  </si>
  <si>
    <t>无福袋</t>
  </si>
  <si>
    <t>纯电回站</t>
  </si>
  <si>
    <t>2023年4月1号起，纯电车型预约回站，按8元/个计算</t>
  </si>
  <si>
    <t>车机</t>
  </si>
  <si>
    <t>店面——中国星机场</t>
  </si>
  <si>
    <t>福袋</t>
  </si>
  <si>
    <t>质保</t>
  </si>
  <si>
    <t>流失</t>
  </si>
  <si>
    <t>轮胎</t>
  </si>
  <si>
    <t>LED</t>
  </si>
  <si>
    <t>盲区</t>
  </si>
  <si>
    <t>星瑞贯穿尾灯</t>
  </si>
  <si>
    <t>考核绩效</t>
  </si>
  <si>
    <t>1.微信维系及时响应，300元；投诉2小时响应率100%，3天内闭环率100%，100元；微信100%添加好友100元；</t>
  </si>
  <si>
    <t>2.售后面访65%为达标，未达成提成按产值千分之0.8，达成提成按产值千分之1计算（除去外销）</t>
  </si>
  <si>
    <t>3.满意度按照厂家要求执行：销售满意度90分以上，奖励400元；  销售满意度得分90分及以下，考核200元；售后满意度得分92分及以上，奖励400元；售后满意度得分低于91分，考核200元（面访人员减半）；满意度成绩次月出，比如7月绩效按照6月满意计算，以此类推</t>
  </si>
  <si>
    <t>6.口碑：＜5篇，30元/帖；≥5帖＜10帖，40元/帖；≥10帖，50元/帖；最高1000元</t>
  </si>
  <si>
    <t>7.发帖：当月面访量5%新增发帖为考核标准，达到5%新增发帖100%绩效发放，未达标按80%绩效发放。
首次发帖100元/篇，2次发帖70元/贴；3次及以上50元/贴；</t>
  </si>
  <si>
    <t>9.续保25元/单。ETC 10元/单，延保100元/单</t>
  </si>
  <si>
    <t>10.车机奖励按照100元/台成交计算</t>
  </si>
  <si>
    <t>类别</t>
  </si>
  <si>
    <t>档位</t>
  </si>
  <si>
    <t>3个月(N-3)</t>
  </si>
  <si>
    <t>5个月(N-5)</t>
  </si>
  <si>
    <t>吉利工厂，首保率，是按N-6来计算的</t>
  </si>
  <si>
    <t>目标达成</t>
  </si>
  <si>
    <t>元/个</t>
  </si>
  <si>
    <t>首保</t>
  </si>
  <si>
    <t>N&lt;75%</t>
  </si>
  <si>
    <t>N&lt;80%</t>
  </si>
  <si>
    <t>75%≤N&lt;80%</t>
  </si>
  <si>
    <t>80%≤N&lt;85%</t>
  </si>
  <si>
    <t>C</t>
  </si>
  <si>
    <t>85%≤N&lt;90%</t>
  </si>
  <si>
    <t>N≥85%</t>
  </si>
  <si>
    <t>N≥90%</t>
  </si>
  <si>
    <t>6个月(N-6)</t>
  </si>
  <si>
    <t>12个月(N-12)</t>
  </si>
  <si>
    <t>吉利工厂，二保用户保持率，是按N-12来计算的</t>
  </si>
  <si>
    <t>二保</t>
  </si>
  <si>
    <t>N&lt;35%</t>
  </si>
  <si>
    <t>N&lt;55%</t>
  </si>
  <si>
    <t>35%≤N&lt;38%</t>
  </si>
  <si>
    <t>55%≤N&lt;60%</t>
  </si>
  <si>
    <t>38%≤N&lt;41%</t>
  </si>
  <si>
    <t>60%≤N&lt;65%</t>
  </si>
  <si>
    <t>N≥41%</t>
  </si>
  <si>
    <t>N≥65%</t>
  </si>
  <si>
    <t>吉利工厂，用户保持率，是按N-12来计算的</t>
  </si>
  <si>
    <t>定保</t>
  </si>
  <si>
    <t>N&lt;30%</t>
  </si>
  <si>
    <t>N&lt;60%</t>
  </si>
  <si>
    <t>30%≤N&lt;33%</t>
  </si>
  <si>
    <t>60%≤N&lt;63%</t>
  </si>
  <si>
    <t>33%≤N&lt;36%</t>
  </si>
  <si>
    <t>63%≤N&lt;66%</t>
  </si>
  <si>
    <t>N≥36%</t>
  </si>
  <si>
    <t>N≥66%</t>
  </si>
  <si>
    <t>其他</t>
  </si>
  <si>
    <t>N&lt;15%</t>
  </si>
  <si>
    <t>15%≤N&lt;18%</t>
  </si>
  <si>
    <t>18%≤N&lt;21%</t>
  </si>
  <si>
    <t>N≥21%</t>
  </si>
  <si>
    <t>N≥45%</t>
  </si>
  <si>
    <t>备注：</t>
  </si>
  <si>
    <t>1、外拓，经主动预约回站的，有不低于50元消费记录，20元/个</t>
  </si>
  <si>
    <t>2、预约回站后，对于非福袋客户，单个提成加2元</t>
  </si>
  <si>
    <t>3、最终提成系数，DMS的当月预约率/35%，大于35%按35%计算</t>
  </si>
  <si>
    <t>4月达成情况</t>
  </si>
  <si>
    <t>-</t>
  </si>
  <si>
    <t>2026年 5月新媒体薪资明细</t>
  </si>
  <si>
    <t>岗位</t>
  </si>
  <si>
    <t>项目</t>
  </si>
  <si>
    <t>直播场次</t>
  </si>
  <si>
    <r>
      <rPr>
        <b/>
        <sz val="9"/>
        <color rgb="FF000000"/>
        <rFont val="微软雅黑"/>
        <family val="2"/>
        <charset val="134"/>
      </rPr>
      <t>直播线索</t>
    </r>
    <r>
      <rPr>
        <b/>
        <sz val="9"/>
        <color rgb="FF000000"/>
        <rFont val="微软雅黑"/>
        <family val="2"/>
        <charset val="134"/>
      </rPr>
      <t xml:space="preserve">
（仅限 小风车线索、直播复盘数据做参考）</t>
    </r>
  </si>
  <si>
    <r>
      <rPr>
        <b/>
        <sz val="9"/>
        <color rgb="FF000000"/>
        <rFont val="微软雅黑"/>
        <family val="2"/>
        <charset val="134"/>
      </rPr>
      <t>直播粉丝关注量</t>
    </r>
    <r>
      <rPr>
        <b/>
        <sz val="9"/>
        <color rgb="FF000000"/>
        <rFont val="微软雅黑"/>
        <family val="2"/>
        <charset val="134"/>
      </rPr>
      <t xml:space="preserve">
（仅限 对应账户）</t>
    </r>
  </si>
  <si>
    <t>视频创作发布量</t>
  </si>
  <si>
    <t>岗位绩效KPI</t>
  </si>
  <si>
    <t>岗位绩效</t>
  </si>
  <si>
    <r>
      <rPr>
        <b/>
        <sz val="9"/>
        <color rgb="FF000000"/>
        <rFont val="微软雅黑"/>
        <family val="2"/>
        <charset val="134"/>
      </rPr>
      <t>终端量提成</t>
    </r>
    <r>
      <rPr>
        <b/>
        <sz val="9"/>
        <color rgb="FF000000"/>
        <rFont val="微软雅黑"/>
        <family val="2"/>
        <charset val="134"/>
      </rPr>
      <t>（仅限 对应公司账户端量）</t>
    </r>
  </si>
  <si>
    <t>线索超额完成奖励</t>
  </si>
  <si>
    <t>直播场次超额奖励</t>
  </si>
  <si>
    <t>基本薪资</t>
  </si>
  <si>
    <t>绩效薪资</t>
  </si>
  <si>
    <t>以月度目标制定</t>
  </si>
  <si>
    <t>终端完成</t>
  </si>
  <si>
    <t>超额部分10元/条
（上限1000元）</t>
  </si>
  <si>
    <t>当月超额线索数</t>
  </si>
  <si>
    <t>超额部分100元/场
（上限500元）</t>
  </si>
  <si>
    <r>
      <rPr>
        <b/>
        <sz val="9"/>
        <color rgb="FF000000"/>
        <rFont val="微软雅黑"/>
        <family val="2"/>
        <charset val="134"/>
      </rPr>
      <t>直播超额</t>
    </r>
    <r>
      <rPr>
        <b/>
        <sz val="9"/>
        <color rgb="FF000000"/>
        <rFont val="微软雅黑"/>
        <family val="2"/>
        <charset val="134"/>
      </rPr>
      <t xml:space="preserve">
完成场次</t>
    </r>
  </si>
  <si>
    <t>新媒体部门人力归属及分配（5月）</t>
  </si>
  <si>
    <t>序号</t>
  </si>
  <si>
    <t>网属</t>
  </si>
  <si>
    <t>公司归属</t>
  </si>
  <si>
    <t>执行岗位</t>
  </si>
  <si>
    <t>岗位要求</t>
  </si>
  <si>
    <t>姓名</t>
  </si>
  <si>
    <t>负责店面</t>
  </si>
  <si>
    <t>人力数量</t>
  </si>
  <si>
    <t>直播运维专员</t>
  </si>
  <si>
    <t>月度目标量</t>
  </si>
  <si>
    <r>
      <rPr>
        <b/>
        <sz val="9"/>
        <color rgb="FF000000"/>
        <rFont val="微软雅黑"/>
        <family val="2"/>
        <charset val="134"/>
      </rPr>
      <t>未完成50元/台</t>
    </r>
    <r>
      <rPr>
        <b/>
        <sz val="9"/>
        <color rgb="FF000000"/>
        <rFont val="微软雅黑"/>
        <family val="2"/>
        <charset val="134"/>
      </rPr>
      <t xml:space="preserve">
完成100元/台</t>
    </r>
  </si>
  <si>
    <t>G网</t>
  </si>
  <si>
    <t>吉星-西物</t>
  </si>
  <si>
    <t>新媒体经理/运营</t>
  </si>
  <si>
    <t>专职</t>
  </si>
  <si>
    <t>吉星</t>
  </si>
  <si>
    <t>实际达成量</t>
  </si>
  <si>
    <t>视频运营专员</t>
  </si>
  <si>
    <t>吉星G-西物</t>
  </si>
  <si>
    <t>实际达成率</t>
  </si>
  <si>
    <t>新媒体主播</t>
  </si>
  <si>
    <r>
      <rPr>
        <sz val="11"/>
        <color rgb="FF000000"/>
        <rFont val="Microsoft YaHei"/>
        <charset val="134"/>
      </rPr>
      <t>曾子</t>
    </r>
    <r>
      <rPr>
        <sz val="11"/>
        <color rgb="FF000000"/>
        <rFont val="宋体-简"/>
        <charset val="134"/>
      </rPr>
      <t>乂</t>
    </r>
  </si>
  <si>
    <t>考核分值数</t>
  </si>
  <si>
    <t>L网</t>
  </si>
  <si>
    <t>吉星-超市</t>
  </si>
  <si>
    <t>考核得分数</t>
  </si>
  <si>
    <t>何玉</t>
  </si>
  <si>
    <t>西物G</t>
  </si>
  <si>
    <r>
      <rPr>
        <b/>
        <sz val="9"/>
        <color rgb="FF000000"/>
        <rFont val="微软雅黑"/>
        <family val="2"/>
        <charset val="134"/>
      </rPr>
      <t xml:space="preserve">直播线索
</t>
    </r>
    <r>
      <rPr>
        <b/>
        <sz val="6"/>
        <color rgb="FF000000"/>
        <rFont val="微软雅黑"/>
        <family val="2"/>
        <charset val="134"/>
      </rPr>
      <t>（仅限 小风车线索、直播复盘数据做参考）</t>
    </r>
  </si>
  <si>
    <r>
      <rPr>
        <b/>
        <sz val="9"/>
        <color rgb="FF000000"/>
        <rFont val="微软雅黑"/>
        <family val="2"/>
        <charset val="134"/>
      </rPr>
      <t xml:space="preserve">直播粉丝关注量
</t>
    </r>
    <r>
      <rPr>
        <b/>
        <sz val="6"/>
        <color rgb="FF000000"/>
        <rFont val="微软雅黑"/>
        <family val="2"/>
        <charset val="134"/>
      </rPr>
      <t>（仅限 对应账户）</t>
    </r>
  </si>
  <si>
    <r>
      <rPr>
        <b/>
        <sz val="9"/>
        <color rgb="FF000000"/>
        <rFont val="微软雅黑"/>
        <family val="2"/>
        <charset val="134"/>
      </rPr>
      <t>视频创作发布量</t>
    </r>
    <r>
      <rPr>
        <b/>
        <sz val="9"/>
        <color rgb="FF000000"/>
        <rFont val="微软雅黑"/>
        <family val="2"/>
        <charset val="134"/>
      </rPr>
      <t xml:space="preserve">
视频：40</t>
    </r>
    <r>
      <rPr>
        <b/>
        <sz val="9"/>
        <color rgb="FF000000"/>
        <rFont val="微软雅黑"/>
        <family val="2"/>
        <charset val="134"/>
      </rPr>
      <t xml:space="preserve">
小红书：20</t>
    </r>
  </si>
  <si>
    <t>新媒体运营</t>
  </si>
  <si>
    <t>兼职</t>
  </si>
  <si>
    <t>赵金秀</t>
  </si>
  <si>
    <r>
      <rPr>
        <b/>
        <sz val="9"/>
        <color rgb="FF000000"/>
        <rFont val="微软雅黑"/>
        <family val="2"/>
        <charset val="134"/>
      </rPr>
      <t>完成100元/台；</t>
    </r>
    <r>
      <rPr>
        <b/>
        <sz val="9"/>
        <color rgb="FF000000"/>
        <rFont val="微软雅黑"/>
        <family val="2"/>
        <charset val="134"/>
      </rPr>
      <t xml:space="preserve">
未完成50元/台</t>
    </r>
  </si>
  <si>
    <t>吉星L-超市</t>
  </si>
  <si>
    <t>吉星L—超市</t>
  </si>
  <si>
    <t>视频创作发布数</t>
  </si>
  <si>
    <t>播放量</t>
  </si>
  <si>
    <t>短视频粉丝关注量</t>
  </si>
  <si>
    <t>小红书笔记发布</t>
  </si>
  <si>
    <r>
      <rPr>
        <b/>
        <sz val="9"/>
        <color rgb="FF000000"/>
        <rFont val="微软雅黑"/>
        <family val="2"/>
        <charset val="134"/>
      </rPr>
      <t>终端量提成</t>
    </r>
    <r>
      <rPr>
        <b/>
        <sz val="9"/>
        <color rgb="FF000000"/>
        <rFont val="微软雅黑"/>
        <family val="2"/>
        <charset val="134"/>
      </rPr>
      <t>（双账户合计量）</t>
    </r>
  </si>
  <si>
    <t>优质视频视频奖励≥30000播放量</t>
  </si>
  <si>
    <t>视频创作超额完成奖励</t>
  </si>
  <si>
    <t>优质视频50元/条
（上限500元）</t>
  </si>
  <si>
    <t>优质视频数量</t>
  </si>
  <si>
    <t>超额部分50元/条
(上限500元)</t>
  </si>
  <si>
    <t>视频超额完成数</t>
  </si>
  <si>
    <t>播放量≥3000</t>
  </si>
  <si>
    <r>
      <rPr>
        <b/>
        <sz val="9"/>
        <color rgb="FF000000"/>
        <rFont val="微软雅黑"/>
        <family val="2"/>
        <charset val="134"/>
      </rPr>
      <t>视频运维专员</t>
    </r>
    <r>
      <rPr>
        <b/>
        <sz val="9"/>
        <color rgb="FF000000"/>
        <rFont val="微软雅黑"/>
        <family val="2"/>
        <charset val="134"/>
      </rPr>
      <t xml:space="preserve">
超市+西物视频</t>
    </r>
  </si>
  <si>
    <r>
      <rPr>
        <b/>
        <sz val="9"/>
        <color rgb="FF000000"/>
        <rFont val="微软雅黑"/>
        <family val="2"/>
        <charset val="134"/>
      </rPr>
      <t>未完成20元/台；</t>
    </r>
    <r>
      <rPr>
        <b/>
        <sz val="9"/>
        <color rgb="FF000000"/>
        <rFont val="微软雅黑"/>
        <family val="2"/>
        <charset val="134"/>
      </rPr>
      <t xml:space="preserve">
完成30元/台</t>
    </r>
  </si>
  <si>
    <t xml:space="preserve"> 黄凤</t>
  </si>
  <si>
    <t>直播场次数</t>
  </si>
  <si>
    <t>视频创作数</t>
  </si>
  <si>
    <r>
      <rPr>
        <b/>
        <sz val="10"/>
        <color rgb="FF000000"/>
        <rFont val="微软雅黑"/>
        <family val="2"/>
        <charset val="134"/>
      </rPr>
      <t>线索量</t>
    </r>
    <r>
      <rPr>
        <b/>
        <sz val="8"/>
        <color rgb="FF000000"/>
        <rFont val="微软雅黑"/>
        <family val="2"/>
        <charset val="134"/>
      </rPr>
      <t xml:space="preserve">
（月度目标制定）</t>
    </r>
  </si>
  <si>
    <r>
      <rPr>
        <b/>
        <sz val="10"/>
        <color rgb="FF000000"/>
        <rFont val="微软雅黑"/>
        <family val="2"/>
        <charset val="134"/>
      </rPr>
      <t>邀约到店数</t>
    </r>
    <r>
      <rPr>
        <b/>
        <sz val="8"/>
        <color rgb="FF000000"/>
        <rFont val="微软雅黑"/>
        <family val="2"/>
        <charset val="134"/>
      </rPr>
      <t xml:space="preserve">
（月度目标制定）</t>
    </r>
  </si>
  <si>
    <t>终端量提成</t>
  </si>
  <si>
    <t>底薪薪资</t>
  </si>
  <si>
    <t>无</t>
  </si>
  <si>
    <r>
      <rPr>
        <b/>
        <sz val="10"/>
        <color rgb="FF000000"/>
        <rFont val="微软雅黑"/>
        <family val="2"/>
        <charset val="134"/>
      </rPr>
      <t>40元/台</t>
    </r>
    <r>
      <rPr>
        <b/>
        <sz val="10"/>
        <color rgb="FF000000"/>
        <rFont val="微软雅黑"/>
        <family val="2"/>
        <charset val="134"/>
      </rPr>
      <t xml:space="preserve">
（不设限）</t>
    </r>
  </si>
  <si>
    <t>终端目标台</t>
  </si>
  <si>
    <t>运维主管</t>
  </si>
  <si>
    <t>私信开口数</t>
  </si>
  <si>
    <t>私信会话开口率</t>
  </si>
  <si>
    <t>私信线索转化率</t>
  </si>
  <si>
    <t>线索完成率</t>
  </si>
  <si>
    <r>
      <rPr>
        <b/>
        <sz val="10"/>
        <color rgb="FF000000"/>
        <rFont val="微软雅黑"/>
        <family val="2"/>
        <charset val="134"/>
      </rPr>
      <t>终端量提成</t>
    </r>
    <r>
      <rPr>
        <b/>
        <sz val="10"/>
        <color rgb="FF000000"/>
        <rFont val="微软雅黑"/>
        <family val="2"/>
        <charset val="134"/>
      </rPr>
      <t xml:space="preserve">
（双账户合计量、超市+西物）</t>
    </r>
  </si>
  <si>
    <r>
      <rPr>
        <b/>
        <sz val="10"/>
        <color rgb="FF000000"/>
        <rFont val="微软雅黑"/>
        <family val="2"/>
        <charset val="134"/>
      </rPr>
      <t>终端完成</t>
    </r>
    <r>
      <rPr>
        <b/>
        <sz val="10"/>
        <color rgb="FFFF0000"/>
        <rFont val="微软雅黑"/>
        <family val="2"/>
        <charset val="134"/>
      </rPr>
      <t xml:space="preserve">
（负责店面总量）</t>
    </r>
  </si>
  <si>
    <r>
      <rPr>
        <b/>
        <sz val="9"/>
        <color rgb="FF000000"/>
        <rFont val="微软雅黑"/>
        <family val="2"/>
        <charset val="134"/>
      </rPr>
      <t>超额部分5元/条</t>
    </r>
    <r>
      <rPr>
        <b/>
        <sz val="9"/>
        <color rgb="FF000000"/>
        <rFont val="微软雅黑"/>
        <family val="2"/>
        <charset val="134"/>
      </rPr>
      <t xml:space="preserve">
（上限500元）</t>
    </r>
  </si>
  <si>
    <r>
      <rPr>
        <sz val="9"/>
        <color rgb="FF000000"/>
        <rFont val="微软雅黑"/>
        <family val="2"/>
        <charset val="134"/>
      </rPr>
      <t xml:space="preserve">中国星
</t>
    </r>
    <r>
      <rPr>
        <b/>
        <sz val="9"/>
        <color rgb="FF000000"/>
        <rFont val="微软雅黑"/>
        <family val="2"/>
        <charset val="134"/>
      </rPr>
      <t>线索运维专员</t>
    </r>
  </si>
  <si>
    <t>5元/条</t>
  </si>
  <si>
    <t>G网西物+L网超市挖手</t>
  </si>
  <si>
    <t>固定+（总产值-配件外销）*0.018%</t>
    <phoneticPr fontId="3" type="noConversion"/>
  </si>
  <si>
    <t>固定+（总产值-配件外销）*0.02%+新能源补贴600/月</t>
    <phoneticPr fontId="3" type="noConversion"/>
  </si>
  <si>
    <t>固定+总产值*0.025%</t>
    <phoneticPr fontId="3" type="noConversion"/>
  </si>
  <si>
    <t>岗位绩效KPI分值*固定金额元/月</t>
    <phoneticPr fontId="3" type="noConversion"/>
  </si>
  <si>
    <t>岗位绩效KPI分值*固定金额元/月+终端量提成*100/台+线索超额完成奖励*10元/条（上限1000元）+直播场次超额奖励*100元/条（上限500元）</t>
    <phoneticPr fontId="3" type="noConversion"/>
  </si>
  <si>
    <t>岗位绩效KPI分值*固定金额元/月+终端量提成*20/台+优质视频*50元/条（上限500元）+视频创作超额完成奖励超额部分*50元/条（上限500元）</t>
    <phoneticPr fontId="3" type="noConversion"/>
  </si>
  <si>
    <t>岗位绩效KPI分值*固定金额元/月+终端量提成*40/台</t>
    <phoneticPr fontId="3" type="noConversion"/>
  </si>
  <si>
    <t>固定绩效+新能源补贴800+台次提成*2+招聘100/人*30%</t>
    <phoneticPr fontId="3" type="noConversion"/>
  </si>
  <si>
    <t>固定绩效+新能源补贴600+台次提成*2+招聘100/人*24%</t>
    <phoneticPr fontId="3" type="noConversion"/>
  </si>
  <si>
    <t>固定绩效+试驾台次*5+展网销售台次*5</t>
    <phoneticPr fontId="3" type="noConversion"/>
  </si>
  <si>
    <t>岗位绩效KPI分值*固定绩效元/月+终端量提成*100/台+线索超额完成奖励*10元/条（上限1000元）+直播场次超额奖励*100元/条（上限500元）</t>
    <phoneticPr fontId="3" type="noConversion"/>
  </si>
  <si>
    <t>固定绩效+新能源补贴800+台次提成*1.5</t>
    <phoneticPr fontId="3" type="noConversion"/>
  </si>
  <si>
    <t>固定绩效+新能源补贴500+台次提成*1.5</t>
    <phoneticPr fontId="3" type="noConversion"/>
  </si>
  <si>
    <t>固定绩效+星瑞  精锐  中国星台次提成*2</t>
    <phoneticPr fontId="3" type="noConversion"/>
  </si>
  <si>
    <t>固定绩效+银河B 中国星 银河A台次提成*9*0.55</t>
    <phoneticPr fontId="3" type="noConversion"/>
  </si>
  <si>
    <t>固定绩效</t>
  </si>
  <si>
    <t>固定绩效+上户台次*10</t>
    <phoneticPr fontId="3" type="noConversion"/>
  </si>
  <si>
    <t>直营店交车台次*20</t>
    <phoneticPr fontId="3" type="noConversion"/>
  </si>
  <si>
    <t>固定薪资+岗位绩效KPI分值*固定金额元/月</t>
    <phoneticPr fontId="3" type="noConversion"/>
  </si>
  <si>
    <t>固定绩效+店面台次*20</t>
    <phoneticPr fontId="3" type="noConversion"/>
  </si>
  <si>
    <t>直营店店面</t>
  </si>
  <si>
    <t>直营店二网</t>
  </si>
  <si>
    <t>店别</t>
  </si>
  <si>
    <t>展厅任务销售台次</t>
  </si>
  <si>
    <t>展厅实际销售台次</t>
  </si>
  <si>
    <t>新能源展厅实际销售台次</t>
  </si>
  <si>
    <t>单台提成标准</t>
  </si>
  <si>
    <t>单台提成金额</t>
  </si>
  <si>
    <t>渠道任务销售台次</t>
  </si>
  <si>
    <t>渠道实际销售台次</t>
  </si>
  <si>
    <t>新能源渠道任务销售台次</t>
  </si>
  <si>
    <t>台次提成合计</t>
  </si>
  <si>
    <t>附加收入提成合计</t>
  </si>
  <si>
    <t>提成合计</t>
  </si>
  <si>
    <t>指定车型考核</t>
  </si>
  <si>
    <t>出库日期</t>
  </si>
  <si>
    <t>客户姓名</t>
  </si>
  <si>
    <t>电话</t>
  </si>
  <si>
    <t>按揭信息</t>
  </si>
  <si>
    <t>贴息信息</t>
  </si>
  <si>
    <t>上户地</t>
  </si>
  <si>
    <t>销售部门</t>
  </si>
  <si>
    <t>直营店经理</t>
  </si>
  <si>
    <t>车架号</t>
  </si>
  <si>
    <t>直营店经理   奖励金额</t>
  </si>
  <si>
    <t>总车价</t>
  </si>
  <si>
    <t>期数</t>
  </si>
  <si>
    <t>产品</t>
  </si>
  <si>
    <t>贷款金额</t>
  </si>
  <si>
    <t>附加贷</t>
  </si>
  <si>
    <t>首付金额</t>
  </si>
  <si>
    <t>首付比例</t>
  </si>
  <si>
    <t>车型</t>
  </si>
  <si>
    <t>金融公司</t>
  </si>
  <si>
    <t>贴息</t>
  </si>
  <si>
    <t>工厂贴息</t>
  </si>
  <si>
    <t>金融公司
贴息</t>
  </si>
  <si>
    <t>客户补息</t>
  </si>
  <si>
    <t>我司贴息</t>
  </si>
  <si>
    <t>隆波</t>
  </si>
  <si>
    <t>60建行三支行(普通)</t>
  </si>
  <si>
    <t>星越L</t>
  </si>
  <si>
    <t>建行三支行</t>
  </si>
  <si>
    <t>是</t>
  </si>
  <si>
    <t>A成都</t>
  </si>
  <si>
    <t>LB37852Z0TS027357</t>
  </si>
  <si>
    <t>华阳直营店</t>
  </si>
  <si>
    <t>刘倩言</t>
  </si>
  <si>
    <t>60吉致(9.58%标贷)</t>
  </si>
  <si>
    <t>新博越</t>
  </si>
  <si>
    <t>吉致</t>
  </si>
  <si>
    <t>否</t>
  </si>
  <si>
    <t>邛崃直营店</t>
  </si>
  <si>
    <t>LB37722Z6TX316067</t>
  </si>
  <si>
    <t>华阳领克</t>
  </si>
  <si>
    <t>肖杨</t>
  </si>
  <si>
    <t>60吉致(安心宝)</t>
  </si>
  <si>
    <t>第5代帝豪</t>
  </si>
  <si>
    <t>LB37824Z1TG026166</t>
  </si>
  <si>
    <t>罗利华</t>
  </si>
  <si>
    <t>第四代博越L</t>
  </si>
  <si>
    <t>LB37822Z7TB041979</t>
  </si>
  <si>
    <t>濮寿邦</t>
  </si>
  <si>
    <t>LB37852ZXTS027950</t>
  </si>
  <si>
    <t>何冉</t>
  </si>
  <si>
    <t>豪越L</t>
  </si>
  <si>
    <t>L6T7922Z0TY871239</t>
  </si>
  <si>
    <t>唐庆</t>
  </si>
  <si>
    <t>LB37852Z4TS040239</t>
  </si>
  <si>
    <t>黎智全</t>
  </si>
  <si>
    <t>L6T7922Z3SY852750</t>
  </si>
  <si>
    <t>展厅按提台次</t>
  </si>
  <si>
    <t>渠道按提台次</t>
  </si>
  <si>
    <t>展厅手续费实际金额</t>
  </si>
  <si>
    <r>
      <rPr>
        <sz val="14"/>
        <rFont val="微软雅黑"/>
        <family val="2"/>
        <charset val="134"/>
      </rPr>
      <t>展厅手续费标准金额</t>
    </r>
    <r>
      <rPr>
        <sz val="14"/>
        <rFont val="宋体"/>
        <family val="3"/>
        <charset val="134"/>
      </rPr>
      <t>（考核标准）</t>
    </r>
  </si>
  <si>
    <t>渠道手续费实际金额</t>
  </si>
  <si>
    <r>
      <rPr>
        <sz val="14"/>
        <rFont val="微软雅黑"/>
        <family val="2"/>
        <charset val="134"/>
      </rPr>
      <t>渠道手续费标准金额</t>
    </r>
    <r>
      <rPr>
        <sz val="14"/>
        <rFont val="宋体"/>
        <family val="3"/>
        <charset val="134"/>
      </rPr>
      <t>（考核标准）</t>
    </r>
  </si>
  <si>
    <t>爱车保毛利</t>
  </si>
  <si>
    <t>爱车保毛利标准</t>
  </si>
  <si>
    <t>上户费合计（扣出库）实际</t>
  </si>
  <si>
    <t>上户费合计（扣出库）标准</t>
  </si>
  <si>
    <t>整车超权限</t>
  </si>
  <si>
    <t>实际附加收入</t>
  </si>
  <si>
    <t>标准附加收入</t>
  </si>
  <si>
    <t xml:space="preserve">差异 </t>
  </si>
  <si>
    <t>盈利性渗透率</t>
  </si>
  <si>
    <t>盈利性提成金额</t>
  </si>
  <si>
    <t>新工资标准</t>
  </si>
  <si>
    <t>罗新华</t>
  </si>
  <si>
    <t>LB37822Z4TB044774</t>
  </si>
  <si>
    <t>张志友</t>
  </si>
  <si>
    <t>星瑞(1.5T)</t>
  </si>
  <si>
    <t>L6T7924Z9TD052802</t>
  </si>
  <si>
    <t>陈静</t>
  </si>
  <si>
    <t>L6T7924Z3TD056019</t>
  </si>
  <si>
    <t>详见直营店经理提车</t>
    <phoneticPr fontId="3" type="noConversion"/>
  </si>
  <si>
    <t>邀约专员提成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</si>
</sst>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 * #,##0_ ;_ * \-#,##0_ ;_ * &quot;-&quot;_ ;_ @_ "/>
    <numFmt numFmtId="176" formatCode="_(* #,##0.00_);_(* \(#,##0.00\);_(* &quot;-&quot;??_);_(@_)"/>
    <numFmt numFmtId="177" formatCode="0.00_);[Red]\(0.00\)"/>
    <numFmt numFmtId="178" formatCode="0_ "/>
    <numFmt numFmtId="179" formatCode="0_);[Red]\(0\)"/>
    <numFmt numFmtId="180" formatCode="0.0%"/>
    <numFmt numFmtId="182" formatCode="0.00_ "/>
    <numFmt numFmtId="183" formatCode="[$-F400]h:mm:ss\ AM/PM"/>
    <numFmt numFmtId="184" formatCode="m/d;@"/>
    <numFmt numFmtId="185" formatCode="#,##0.00_);[Red]\(#,##0.00\)"/>
    <numFmt numFmtId="186" formatCode="_ * #,##0_ ;_ * \-#,##0_ ;_ * &quot;-&quot;??_ ;_ @_ "/>
    <numFmt numFmtId="187" formatCode="_(* #,##0_);_(* \(#,##0\);_(* &quot;-&quot;_);_(@_)"/>
  </numFmts>
  <fonts count="89">
    <font>
      <sz val="11"/>
      <color theme="1"/>
      <name val="等线"/>
      <family val="2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8"/>
      <color theme="1"/>
      <name val="宋体"/>
      <family val="3"/>
      <charset val="134"/>
    </font>
    <font>
      <b/>
      <sz val="18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indexed="8"/>
      <name val="宋体"/>
      <family val="3"/>
      <charset val="134"/>
    </font>
    <font>
      <b/>
      <sz val="11"/>
      <color indexed="8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宋体"/>
      <family val="3"/>
      <charset val="134"/>
    </font>
    <font>
      <sz val="10"/>
      <name val="微软雅黑 Light"/>
      <family val="2"/>
      <charset val="134"/>
    </font>
    <font>
      <sz val="10"/>
      <color theme="1"/>
      <name val="微软雅黑 Light"/>
      <family val="2"/>
      <charset val="134"/>
    </font>
    <font>
      <b/>
      <sz val="9"/>
      <color indexed="8"/>
      <name val="宋体"/>
      <family val="3"/>
      <charset val="134"/>
    </font>
    <font>
      <b/>
      <sz val="8"/>
      <color theme="1"/>
      <name val="Times New Roman"/>
      <family val="1"/>
    </font>
    <font>
      <b/>
      <sz val="8"/>
      <color indexed="8"/>
      <name val="宋体"/>
      <family val="3"/>
      <charset val="134"/>
    </font>
    <font>
      <sz val="8"/>
      <color theme="1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color theme="1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name val="宋体"/>
      <family val="3"/>
      <charset val="134"/>
    </font>
    <font>
      <sz val="10"/>
      <name val="Arial"/>
      <family val="2"/>
    </font>
    <font>
      <b/>
      <sz val="10"/>
      <name val="宋体"/>
      <family val="1"/>
      <charset val="134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Times New Roman"/>
      <family val="1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2"/>
      <name val="宋体"/>
      <family val="3"/>
      <charset val="134"/>
    </font>
    <font>
      <b/>
      <sz val="11"/>
      <color indexed="13"/>
      <name val="宋体"/>
      <family val="3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8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name val="微软雅黑"/>
      <family val="2"/>
      <charset val="134"/>
    </font>
    <font>
      <b/>
      <sz val="14"/>
      <name val="Microsoft YaHei"/>
      <charset val="134"/>
    </font>
    <font>
      <b/>
      <sz val="11"/>
      <name val="宋体"/>
      <family val="3"/>
      <charset val="134"/>
    </font>
    <font>
      <b/>
      <sz val="9"/>
      <color rgb="FFFF0000"/>
      <name val="微软雅黑"/>
      <family val="2"/>
      <charset val="134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b/>
      <sz val="9"/>
      <color rgb="FF212121"/>
      <name val="微软雅黑"/>
      <family val="2"/>
      <charset val="134"/>
    </font>
    <font>
      <sz val="11"/>
      <color rgb="FF000000"/>
      <name val="宋体-简"/>
      <charset val="134"/>
    </font>
    <font>
      <b/>
      <sz val="6"/>
      <color rgb="FF000000"/>
      <name val="微软雅黑"/>
      <family val="2"/>
      <charset val="134"/>
    </font>
    <font>
      <b/>
      <sz val="11"/>
      <name val="等线"/>
      <family val="3"/>
      <charset val="134"/>
      <scheme val="minor"/>
    </font>
    <font>
      <sz val="9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11"/>
      <name val="宋体"/>
      <family val="3"/>
      <charset val="134"/>
    </font>
    <font>
      <b/>
      <sz val="10"/>
      <name val="Microsoft YaHei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8"/>
      <name val="微软雅黑"/>
      <family val="2"/>
      <charset val="134"/>
    </font>
    <font>
      <sz val="12"/>
      <color indexed="8"/>
      <name val="宋体"/>
      <family val="3"/>
      <charset val="134"/>
    </font>
    <font>
      <sz val="14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4"/>
      <name val="Arial"/>
      <family val="2"/>
    </font>
    <font>
      <sz val="14"/>
      <name val="微软雅黑"/>
      <family val="2"/>
      <charset val="134"/>
    </font>
    <font>
      <sz val="14"/>
      <name val="宋体"/>
      <family val="3"/>
      <charset val="134"/>
    </font>
    <font>
      <sz val="11"/>
      <color rgb="FFFF0000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664906765953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8" tint="0.39838862269966735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5" tint="0.39719840083010344"/>
        <bgColor indexed="64"/>
      </patternFill>
    </fill>
    <fill>
      <patternFill patternType="solid">
        <fgColor theme="8" tint="0.39719840083010344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01F0F6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rgb="FFFFC000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/>
      <right style="hair">
        <color auto="1"/>
      </right>
      <top/>
      <bottom style="double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 style="double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auto="1"/>
      </top>
      <bottom style="hair">
        <color rgb="FF000000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hair">
        <color auto="1"/>
      </top>
      <bottom style="thick">
        <color auto="1"/>
      </bottom>
      <diagonal/>
    </border>
  </borders>
  <cellStyleXfs count="24">
    <xf numFmtId="0" fontId="0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30" fillId="0" borderId="0" applyFont="0" applyFill="0" applyBorder="0" applyAlignment="0" applyProtection="0">
      <alignment vertical="center"/>
    </xf>
    <xf numFmtId="0" fontId="30" fillId="0" borderId="0"/>
    <xf numFmtId="0" fontId="37" fillId="0" borderId="0"/>
    <xf numFmtId="0" fontId="30" fillId="0" borderId="0"/>
    <xf numFmtId="9" fontId="30" fillId="0" borderId="0" applyFont="0" applyFill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83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176" fontId="37" fillId="0" borderId="0" applyFont="0" applyFill="0" applyBorder="0" applyAlignment="0" applyProtection="0">
      <alignment vertical="center"/>
    </xf>
    <xf numFmtId="0" fontId="3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7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0" fontId="37" fillId="0" borderId="0" applyFont="0" applyFill="0" applyBorder="0" applyAlignment="0" applyProtection="0"/>
  </cellStyleXfs>
  <cellXfs count="572">
    <xf numFmtId="0" fontId="0" fillId="0" borderId="0" xfId="0"/>
    <xf numFmtId="0" fontId="2" fillId="0" borderId="0" xfId="1" applyFont="1">
      <alignment vertical="center"/>
    </xf>
    <xf numFmtId="176" fontId="2" fillId="0" borderId="0" xfId="2" applyFont="1" applyAlignment="1">
      <alignment vertical="center"/>
    </xf>
    <xf numFmtId="177" fontId="11" fillId="0" borderId="6" xfId="2" applyNumberFormat="1" applyFont="1" applyFill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76" fontId="2" fillId="0" borderId="0" xfId="2" applyFont="1" applyFill="1" applyAlignment="1">
      <alignment vertical="center"/>
    </xf>
    <xf numFmtId="10" fontId="2" fillId="0" borderId="0" xfId="4" applyNumberFormat="1" applyFont="1" applyFill="1" applyAlignment="1">
      <alignment vertical="center"/>
    </xf>
    <xf numFmtId="0" fontId="2" fillId="2" borderId="0" xfId="1" applyFont="1" applyFill="1">
      <alignment vertical="center"/>
    </xf>
    <xf numFmtId="0" fontId="11" fillId="3" borderId="7" xfId="3" applyFont="1" applyFill="1" applyBorder="1" applyAlignment="1">
      <alignment horizontal="center" vertical="center" wrapText="1"/>
    </xf>
    <xf numFmtId="176" fontId="13" fillId="0" borderId="7" xfId="2" applyFont="1" applyFill="1" applyBorder="1" applyAlignment="1">
      <alignment horizontal="center" vertical="center" wrapText="1"/>
    </xf>
    <xf numFmtId="0" fontId="16" fillId="0" borderId="7" xfId="3" applyFont="1" applyBorder="1" applyAlignment="1">
      <alignment horizontal="center" vertical="center" wrapText="1"/>
    </xf>
    <xf numFmtId="0" fontId="17" fillId="0" borderId="15" xfId="3" applyFont="1" applyBorder="1" applyAlignment="1">
      <alignment horizontal="center" vertical="center" wrapText="1"/>
    </xf>
    <xf numFmtId="0" fontId="17" fillId="0" borderId="11" xfId="3" applyFont="1" applyBorder="1" applyAlignment="1">
      <alignment horizontal="center" vertical="center" wrapText="1"/>
    </xf>
    <xf numFmtId="178" fontId="17" fillId="0" borderId="16" xfId="3" applyNumberFormat="1" applyFont="1" applyBorder="1" applyAlignment="1">
      <alignment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16" xfId="3" applyFont="1" applyBorder="1" applyAlignment="1">
      <alignment vertical="center" wrapText="1"/>
    </xf>
    <xf numFmtId="0" fontId="17" fillId="0" borderId="19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9" fontId="17" fillId="0" borderId="16" xfId="3" applyNumberFormat="1" applyFont="1" applyBorder="1" applyAlignment="1">
      <alignment vertical="center" wrapText="1"/>
    </xf>
    <xf numFmtId="0" fontId="18" fillId="0" borderId="16" xfId="3" applyFont="1" applyBorder="1" applyAlignment="1">
      <alignment vertical="center" wrapText="1"/>
    </xf>
    <xf numFmtId="0" fontId="11" fillId="0" borderId="7" xfId="3" applyFont="1" applyBorder="1" applyAlignment="1">
      <alignment horizontal="center" vertical="center" wrapText="1"/>
    </xf>
    <xf numFmtId="0" fontId="15" fillId="2" borderId="10" xfId="3" applyFont="1" applyFill="1" applyBorder="1" applyAlignment="1">
      <alignment horizontal="center" vertical="center" wrapText="1"/>
    </xf>
    <xf numFmtId="0" fontId="20" fillId="2" borderId="7" xfId="3" applyFont="1" applyFill="1" applyBorder="1" applyAlignment="1">
      <alignment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2" fillId="0" borderId="0" xfId="1" applyFont="1">
      <alignment vertical="center"/>
    </xf>
    <xf numFmtId="0" fontId="13" fillId="0" borderId="7" xfId="1" applyFont="1" applyBorder="1" applyAlignment="1">
      <alignment horizontal="center" vertical="center" wrapText="1"/>
    </xf>
    <xf numFmtId="0" fontId="11" fillId="5" borderId="7" xfId="3" applyFont="1" applyFill="1" applyBorder="1" applyAlignment="1">
      <alignment horizontal="center" vertical="center" wrapText="1"/>
    </xf>
    <xf numFmtId="177" fontId="14" fillId="6" borderId="6" xfId="2" applyNumberFormat="1" applyFont="1" applyFill="1" applyBorder="1" applyAlignment="1">
      <alignment horizontal="center" vertical="center" wrapText="1"/>
    </xf>
    <xf numFmtId="0" fontId="20" fillId="6" borderId="7" xfId="3" applyFont="1" applyFill="1" applyBorder="1" applyAlignment="1">
      <alignment vertical="center" wrapText="1"/>
    </xf>
    <xf numFmtId="0" fontId="20" fillId="6" borderId="7" xfId="3" applyFont="1" applyFill="1" applyBorder="1" applyAlignment="1">
      <alignment horizontal="center" vertical="center" wrapText="1"/>
    </xf>
    <xf numFmtId="177" fontId="14" fillId="7" borderId="21" xfId="2" applyNumberFormat="1" applyFont="1" applyFill="1" applyBorder="1" applyAlignment="1">
      <alignment horizontal="center" vertical="center" wrapText="1"/>
    </xf>
    <xf numFmtId="0" fontId="20" fillId="2" borderId="22" xfId="3" applyFont="1" applyFill="1" applyBorder="1" applyAlignment="1">
      <alignment vertical="center" wrapText="1"/>
    </xf>
    <xf numFmtId="0" fontId="20" fillId="7" borderId="22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left" vertical="center" wrapText="1"/>
    </xf>
    <xf numFmtId="0" fontId="13" fillId="0" borderId="23" xfId="3" applyFont="1" applyBorder="1" applyAlignment="1">
      <alignment horizontal="center" vertical="center" wrapText="1"/>
    </xf>
    <xf numFmtId="177" fontId="11" fillId="0" borderId="24" xfId="2" applyNumberFormat="1" applyFont="1" applyFill="1" applyBorder="1" applyAlignment="1">
      <alignment horizontal="center" vertical="center" wrapText="1"/>
    </xf>
    <xf numFmtId="0" fontId="12" fillId="2" borderId="10" xfId="3" applyFont="1" applyFill="1" applyBorder="1" applyAlignment="1">
      <alignment horizontal="left" vertical="center" wrapText="1"/>
    </xf>
    <xf numFmtId="0" fontId="12" fillId="2" borderId="8" xfId="3" applyFont="1" applyFill="1" applyBorder="1" applyAlignment="1">
      <alignment horizontal="left" vertical="center" wrapText="1"/>
    </xf>
    <xf numFmtId="0" fontId="24" fillId="0" borderId="0" xfId="1" applyFont="1">
      <alignment vertical="center"/>
    </xf>
    <xf numFmtId="0" fontId="23" fillId="3" borderId="7" xfId="3" applyFont="1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left" vertical="center" wrapText="1"/>
    </xf>
    <xf numFmtId="0" fontId="11" fillId="0" borderId="0" xfId="1" applyFont="1">
      <alignment vertical="center"/>
    </xf>
    <xf numFmtId="176" fontId="13" fillId="3" borderId="7" xfId="2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vertical="center" wrapText="1"/>
    </xf>
    <xf numFmtId="0" fontId="23" fillId="6" borderId="7" xfId="3" applyFont="1" applyFill="1" applyBorder="1" applyAlignment="1">
      <alignment horizontal="center" vertical="center" wrapText="1"/>
    </xf>
    <xf numFmtId="177" fontId="2" fillId="0" borderId="0" xfId="2" applyNumberFormat="1" applyFont="1" applyAlignment="1">
      <alignment vertical="center"/>
    </xf>
    <xf numFmtId="0" fontId="2" fillId="0" borderId="0" xfId="1" applyFont="1" applyAlignment="1">
      <alignment horizontal="center" vertical="center"/>
    </xf>
    <xf numFmtId="179" fontId="31" fillId="8" borderId="25" xfId="5" applyNumberFormat="1" applyFont="1" applyFill="1" applyBorder="1" applyAlignment="1">
      <alignment horizontal="center" vertical="center" wrapText="1"/>
    </xf>
    <xf numFmtId="179" fontId="32" fillId="8" borderId="26" xfId="5" applyNumberFormat="1" applyFont="1" applyFill="1" applyBorder="1" applyAlignment="1">
      <alignment horizontal="center" vertical="center" wrapText="1"/>
    </xf>
    <xf numFmtId="179" fontId="32" fillId="8" borderId="25" xfId="5" applyNumberFormat="1" applyFont="1" applyFill="1" applyBorder="1" applyAlignment="1">
      <alignment horizontal="center" vertical="center" wrapText="1"/>
    </xf>
    <xf numFmtId="179" fontId="32" fillId="0" borderId="25" xfId="5" applyNumberFormat="1" applyFont="1" applyFill="1" applyBorder="1" applyAlignment="1">
      <alignment horizontal="center" vertical="center" wrapText="1"/>
    </xf>
    <xf numFmtId="176" fontId="2" fillId="0" borderId="5" xfId="2" applyFont="1" applyBorder="1" applyAlignment="1">
      <alignment vertical="center"/>
    </xf>
    <xf numFmtId="0" fontId="10" fillId="0" borderId="0" xfId="3">
      <alignment vertical="center"/>
    </xf>
    <xf numFmtId="179" fontId="34" fillId="2" borderId="14" xfId="6" applyNumberFormat="1" applyFont="1" applyFill="1" applyBorder="1" applyAlignment="1">
      <alignment horizontal="center" vertical="center" wrapText="1"/>
    </xf>
    <xf numFmtId="179" fontId="35" fillId="0" borderId="27" xfId="5" applyNumberFormat="1" applyFont="1" applyFill="1" applyBorder="1" applyAlignment="1">
      <alignment horizontal="center" vertical="center"/>
    </xf>
    <xf numFmtId="179" fontId="16" fillId="0" borderId="7" xfId="5" applyNumberFormat="1" applyFont="1" applyFill="1" applyBorder="1" applyAlignment="1">
      <alignment vertical="center"/>
    </xf>
    <xf numFmtId="179" fontId="10" fillId="0" borderId="0" xfId="3" applyNumberFormat="1" applyAlignment="1">
      <alignment horizontal="center"/>
    </xf>
    <xf numFmtId="179" fontId="10" fillId="0" borderId="29" xfId="3" applyNumberFormat="1" applyBorder="1" applyAlignment="1"/>
    <xf numFmtId="179" fontId="16" fillId="0" borderId="7" xfId="5" applyNumberFormat="1" applyFont="1" applyFill="1" applyBorder="1" applyAlignment="1">
      <alignment horizontal="left" vertical="center"/>
    </xf>
    <xf numFmtId="179" fontId="35" fillId="0" borderId="30" xfId="5" applyNumberFormat="1" applyFont="1" applyFill="1" applyBorder="1" applyAlignment="1">
      <alignment horizontal="center" vertical="center"/>
    </xf>
    <xf numFmtId="179" fontId="35" fillId="0" borderId="7" xfId="5" applyNumberFormat="1" applyFont="1" applyFill="1" applyBorder="1" applyAlignment="1">
      <alignment vertical="center"/>
    </xf>
    <xf numFmtId="179" fontId="16" fillId="9" borderId="7" xfId="5" applyNumberFormat="1" applyFont="1" applyFill="1" applyBorder="1" applyAlignment="1">
      <alignment vertical="center"/>
    </xf>
    <xf numFmtId="0" fontId="10" fillId="9" borderId="0" xfId="3" applyFill="1">
      <alignment vertical="center"/>
    </xf>
    <xf numFmtId="179" fontId="16" fillId="0" borderId="0" xfId="5" applyNumberFormat="1" applyFont="1" applyFill="1" applyBorder="1" applyAlignment="1">
      <alignment vertical="center"/>
    </xf>
    <xf numFmtId="179" fontId="36" fillId="0" borderId="7" xfId="3" applyNumberFormat="1" applyFont="1" applyBorder="1" applyAlignment="1"/>
    <xf numFmtId="179" fontId="35" fillId="0" borderId="7" xfId="7" applyNumberFormat="1" applyFont="1" applyBorder="1"/>
    <xf numFmtId="178" fontId="35" fillId="0" borderId="27" xfId="5" applyNumberFormat="1" applyFont="1" applyFill="1" applyBorder="1" applyAlignment="1">
      <alignment horizontal="center" vertical="center"/>
    </xf>
    <xf numFmtId="0" fontId="16" fillId="0" borderId="8" xfId="5" applyFont="1" applyFill="1" applyBorder="1" applyAlignment="1">
      <alignment horizontal="left" vertical="center"/>
    </xf>
    <xf numFmtId="0" fontId="16" fillId="0" borderId="8" xfId="5" applyFont="1" applyFill="1" applyBorder="1" applyAlignment="1">
      <alignment vertical="center"/>
    </xf>
    <xf numFmtId="178" fontId="35" fillId="0" borderId="34" xfId="5" applyNumberFormat="1" applyFont="1" applyFill="1" applyBorder="1" applyAlignment="1">
      <alignment horizontal="center" vertical="center"/>
    </xf>
    <xf numFmtId="0" fontId="16" fillId="0" borderId="7" xfId="5" applyFont="1" applyFill="1" applyBorder="1" applyAlignment="1">
      <alignment horizontal="left" vertical="center"/>
    </xf>
    <xf numFmtId="0" fontId="16" fillId="0" borderId="7" xfId="5" applyFont="1" applyFill="1" applyBorder="1" applyAlignment="1">
      <alignment vertical="center"/>
    </xf>
    <xf numFmtId="178" fontId="35" fillId="0" borderId="34" xfId="8" applyNumberFormat="1" applyFont="1" applyBorder="1" applyAlignment="1">
      <alignment horizontal="center" vertical="center"/>
    </xf>
    <xf numFmtId="177" fontId="36" fillId="0" borderId="7" xfId="8" applyNumberFormat="1" applyFont="1" applyBorder="1" applyAlignment="1">
      <alignment horizontal="left" vertical="center"/>
    </xf>
    <xf numFmtId="177" fontId="36" fillId="0" borderId="7" xfId="8" applyNumberFormat="1" applyFont="1" applyBorder="1" applyAlignment="1">
      <alignment horizontal="center" vertical="center"/>
    </xf>
    <xf numFmtId="177" fontId="16" fillId="0" borderId="7" xfId="8" applyNumberFormat="1" applyFont="1" applyBorder="1" applyAlignment="1">
      <alignment horizontal="center" vertical="center"/>
    </xf>
    <xf numFmtId="177" fontId="35" fillId="0" borderId="7" xfId="8" applyNumberFormat="1" applyFont="1" applyBorder="1" applyAlignment="1">
      <alignment horizontal="center" vertical="center"/>
    </xf>
    <xf numFmtId="179" fontId="34" fillId="2" borderId="16" xfId="6" applyNumberFormat="1" applyFont="1" applyFill="1" applyBorder="1" applyAlignment="1">
      <alignment horizontal="center" vertical="center" wrapText="1"/>
    </xf>
    <xf numFmtId="179" fontId="35" fillId="0" borderId="0" xfId="7" applyNumberFormat="1" applyFont="1"/>
    <xf numFmtId="179" fontId="36" fillId="0" borderId="0" xfId="3" applyNumberFormat="1" applyFont="1" applyAlignment="1"/>
    <xf numFmtId="49" fontId="38" fillId="0" borderId="35" xfId="8" applyNumberFormat="1" applyFont="1" applyBorder="1" applyAlignment="1">
      <alignment horizontal="center" vertical="center"/>
    </xf>
    <xf numFmtId="0" fontId="38" fillId="0" borderId="8" xfId="8" applyFont="1" applyBorder="1" applyAlignment="1">
      <alignment horizontal="center" vertical="center"/>
    </xf>
    <xf numFmtId="0" fontId="38" fillId="0" borderId="7" xfId="8" applyFont="1" applyBorder="1" applyAlignment="1">
      <alignment horizontal="center" vertical="center"/>
    </xf>
    <xf numFmtId="49" fontId="38" fillId="0" borderId="37" xfId="8" applyNumberFormat="1" applyFont="1" applyBorder="1" applyAlignment="1">
      <alignment horizontal="center" vertical="center"/>
    </xf>
    <xf numFmtId="0" fontId="38" fillId="5" borderId="8" xfId="8" applyFont="1" applyFill="1" applyBorder="1" applyAlignment="1">
      <alignment horizontal="center" vertical="center"/>
    </xf>
    <xf numFmtId="0" fontId="38" fillId="0" borderId="37" xfId="8" applyFont="1" applyBorder="1" applyAlignment="1">
      <alignment horizontal="center" vertical="center"/>
    </xf>
    <xf numFmtId="0" fontId="36" fillId="0" borderId="7" xfId="8" applyFont="1" applyBorder="1" applyAlignment="1">
      <alignment horizontal="center" vertical="center"/>
    </xf>
    <xf numFmtId="0" fontId="36" fillId="5" borderId="7" xfId="8" applyFont="1" applyFill="1" applyBorder="1" applyAlignment="1">
      <alignment horizontal="center" vertical="center"/>
    </xf>
    <xf numFmtId="0" fontId="38" fillId="0" borderId="9" xfId="8" applyFont="1" applyBorder="1" applyAlignment="1">
      <alignment horizontal="center" vertical="center"/>
    </xf>
    <xf numFmtId="49" fontId="38" fillId="2" borderId="37" xfId="8" applyNumberFormat="1" applyFont="1" applyFill="1" applyBorder="1" applyAlignment="1">
      <alignment horizontal="center" vertical="center"/>
    </xf>
    <xf numFmtId="0" fontId="36" fillId="2" borderId="7" xfId="8" applyFont="1" applyFill="1" applyBorder="1" applyAlignment="1">
      <alignment horizontal="center" vertical="center"/>
    </xf>
    <xf numFmtId="0" fontId="38" fillId="2" borderId="7" xfId="8" applyFont="1" applyFill="1" applyBorder="1" applyAlignment="1">
      <alignment horizontal="center" vertical="center"/>
    </xf>
    <xf numFmtId="0" fontId="38" fillId="5" borderId="7" xfId="8" applyFont="1" applyFill="1" applyBorder="1" applyAlignment="1">
      <alignment horizontal="center" vertical="center"/>
    </xf>
    <xf numFmtId="0" fontId="12" fillId="2" borderId="10" xfId="3" applyFont="1" applyFill="1" applyBorder="1" applyAlignment="1">
      <alignment horizontal="left" vertical="center" wrapText="1"/>
    </xf>
    <xf numFmtId="0" fontId="12" fillId="2" borderId="8" xfId="3" applyFont="1" applyFill="1" applyBorder="1" applyAlignment="1">
      <alignment horizontal="left" vertical="center" wrapText="1"/>
    </xf>
    <xf numFmtId="0" fontId="12" fillId="2" borderId="9" xfId="3" applyFont="1" applyFill="1" applyBorder="1" applyAlignment="1">
      <alignment horizontal="center" vertical="center" wrapText="1"/>
    </xf>
    <xf numFmtId="0" fontId="12" fillId="2" borderId="10" xfId="3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 wrapText="1"/>
    </xf>
    <xf numFmtId="0" fontId="12" fillId="2" borderId="9" xfId="3" applyFont="1" applyFill="1" applyBorder="1" applyAlignment="1">
      <alignment horizontal="left" vertical="center" wrapText="1"/>
    </xf>
    <xf numFmtId="0" fontId="15" fillId="2" borderId="9" xfId="3" applyFont="1" applyFill="1" applyBorder="1" applyAlignment="1">
      <alignment horizontal="center" vertical="center" wrapText="1"/>
    </xf>
    <xf numFmtId="0" fontId="15" fillId="2" borderId="10" xfId="3" applyFont="1" applyFill="1" applyBorder="1" applyAlignment="1">
      <alignment horizontal="center" vertical="center" wrapText="1"/>
    </xf>
    <xf numFmtId="0" fontId="15" fillId="2" borderId="8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0" fontId="15" fillId="2" borderId="7" xfId="3" applyFont="1" applyFill="1" applyBorder="1" applyAlignment="1">
      <alignment horizontal="center" vertical="center" wrapText="1"/>
    </xf>
    <xf numFmtId="0" fontId="17" fillId="0" borderId="11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17" fillId="0" borderId="1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0" fontId="18" fillId="0" borderId="1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76" fontId="2" fillId="0" borderId="5" xfId="2" applyFont="1" applyBorder="1" applyAlignment="1">
      <alignment horizontal="center" vertical="center"/>
    </xf>
    <xf numFmtId="176" fontId="2" fillId="0" borderId="0" xfId="2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177" fontId="7" fillId="0" borderId="2" xfId="2" applyNumberFormat="1" applyFont="1" applyFill="1" applyBorder="1" applyAlignment="1">
      <alignment horizontal="center" vertical="center" wrapText="1"/>
    </xf>
    <xf numFmtId="177" fontId="7" fillId="0" borderId="6" xfId="2" applyNumberFormat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36" fillId="5" borderId="36" xfId="8" applyFont="1" applyFill="1" applyBorder="1" applyAlignment="1">
      <alignment horizontal="center" vertical="center" wrapText="1"/>
    </xf>
    <xf numFmtId="0" fontId="36" fillId="5" borderId="10" xfId="8" applyFont="1" applyFill="1" applyBorder="1" applyAlignment="1">
      <alignment horizontal="center" vertical="center" wrapText="1"/>
    </xf>
    <xf numFmtId="0" fontId="36" fillId="5" borderId="28" xfId="8" applyFont="1" applyFill="1" applyBorder="1" applyAlignment="1">
      <alignment horizontal="center" vertical="center" wrapText="1"/>
    </xf>
    <xf numFmtId="0" fontId="38" fillId="5" borderId="4" xfId="8" applyFont="1" applyFill="1" applyBorder="1" applyAlignment="1">
      <alignment horizontal="center" vertical="center" wrapText="1"/>
    </xf>
    <xf numFmtId="0" fontId="38" fillId="5" borderId="10" xfId="8" applyFont="1" applyFill="1" applyBorder="1" applyAlignment="1">
      <alignment horizontal="center" vertical="center" wrapText="1"/>
    </xf>
    <xf numFmtId="0" fontId="36" fillId="2" borderId="10" xfId="8" applyFont="1" applyFill="1" applyBorder="1" applyAlignment="1">
      <alignment horizontal="center" vertical="center" wrapText="1"/>
    </xf>
    <xf numFmtId="0" fontId="38" fillId="8" borderId="4" xfId="8" applyFont="1" applyFill="1" applyBorder="1" applyAlignment="1">
      <alignment horizontal="center" vertical="center" wrapText="1"/>
    </xf>
    <xf numFmtId="0" fontId="38" fillId="8" borderId="10" xfId="8" applyFont="1" applyFill="1" applyBorder="1" applyAlignment="1">
      <alignment horizontal="center" vertical="center" wrapText="1"/>
    </xf>
    <xf numFmtId="0" fontId="38" fillId="2" borderId="10" xfId="8" applyFont="1" applyFill="1" applyBorder="1" applyAlignment="1">
      <alignment horizontal="center" vertical="center"/>
    </xf>
    <xf numFmtId="179" fontId="16" fillId="0" borderId="10" xfId="5" applyNumberFormat="1" applyFont="1" applyFill="1" applyBorder="1" applyAlignment="1">
      <alignment horizontal="center" vertical="center"/>
    </xf>
    <xf numFmtId="179" fontId="16" fillId="0" borderId="10" xfId="5" applyNumberFormat="1" applyFont="1" applyFill="1" applyBorder="1" applyAlignment="1">
      <alignment horizontal="center" vertical="center" wrapText="1"/>
    </xf>
    <xf numFmtId="179" fontId="16" fillId="0" borderId="28" xfId="5" applyNumberFormat="1" applyFont="1" applyFill="1" applyBorder="1" applyAlignment="1">
      <alignment horizontal="center" vertical="center" wrapText="1"/>
    </xf>
    <xf numFmtId="179" fontId="16" fillId="0" borderId="31" xfId="3" applyNumberFormat="1" applyFont="1" applyBorder="1">
      <alignment vertical="center"/>
    </xf>
    <xf numFmtId="179" fontId="10" fillId="0" borderId="32" xfId="3" applyNumberFormat="1" applyBorder="1">
      <alignment vertical="center"/>
    </xf>
    <xf numFmtId="0" fontId="10" fillId="0" borderId="33" xfId="3" applyBorder="1" applyAlignment="1">
      <alignment horizontal="center" vertical="center"/>
    </xf>
    <xf numFmtId="0" fontId="10" fillId="0" borderId="10" xfId="3" applyBorder="1" applyAlignment="1">
      <alignment horizontal="center" vertical="center"/>
    </xf>
    <xf numFmtId="0" fontId="36" fillId="0" borderId="10" xfId="3" applyFont="1" applyBorder="1" applyAlignment="1">
      <alignment vertical="center" wrapText="1"/>
    </xf>
    <xf numFmtId="0" fontId="10" fillId="0" borderId="10" xfId="3" applyBorder="1" applyAlignment="1">
      <alignment vertical="center" wrapText="1"/>
    </xf>
    <xf numFmtId="0" fontId="10" fillId="0" borderId="8" xfId="3" applyBorder="1" applyAlignment="1">
      <alignment vertical="center" wrapText="1"/>
    </xf>
    <xf numFmtId="177" fontId="0" fillId="0" borderId="0" xfId="5" applyNumberFormat="1" applyFont="1" applyAlignment="1"/>
    <xf numFmtId="0" fontId="39" fillId="2" borderId="16" xfId="6" applyFont="1" applyFill="1" applyBorder="1" applyAlignment="1">
      <alignment horizontal="center" vertical="center"/>
    </xf>
    <xf numFmtId="0" fontId="40" fillId="2" borderId="16" xfId="6" applyFont="1" applyFill="1" applyBorder="1" applyAlignment="1">
      <alignment horizontal="center" vertical="center"/>
    </xf>
    <xf numFmtId="177" fontId="0" fillId="0" borderId="20" xfId="5" applyNumberFormat="1" applyFont="1" applyBorder="1" applyAlignment="1"/>
    <xf numFmtId="177" fontId="36" fillId="0" borderId="0" xfId="5" applyNumberFormat="1" applyFont="1" applyAlignment="1">
      <alignment horizontal="center"/>
    </xf>
    <xf numFmtId="0" fontId="39" fillId="2" borderId="16" xfId="6" applyFont="1" applyFill="1" applyBorder="1" applyAlignment="1">
      <alignment horizontal="center" vertical="center" wrapText="1"/>
    </xf>
    <xf numFmtId="0" fontId="40" fillId="2" borderId="16" xfId="6" applyFont="1" applyFill="1" applyBorder="1" applyAlignment="1">
      <alignment horizontal="center" vertical="center" wrapText="1"/>
    </xf>
    <xf numFmtId="9" fontId="40" fillId="2" borderId="16" xfId="6" applyNumberFormat="1" applyFont="1" applyFill="1" applyBorder="1" applyAlignment="1">
      <alignment horizontal="center" vertical="center" wrapText="1"/>
    </xf>
    <xf numFmtId="0" fontId="40" fillId="2" borderId="16" xfId="6" applyFont="1" applyFill="1" applyBorder="1" applyAlignment="1">
      <alignment horizontal="center" vertical="center" wrapText="1"/>
    </xf>
    <xf numFmtId="177" fontId="0" fillId="0" borderId="0" xfId="5" applyNumberFormat="1" applyFont="1" applyAlignment="1">
      <alignment horizontal="center"/>
    </xf>
    <xf numFmtId="0" fontId="40" fillId="2" borderId="14" xfId="6" applyFont="1" applyFill="1" applyBorder="1" applyAlignment="1">
      <alignment vertical="center"/>
    </xf>
    <xf numFmtId="0" fontId="40" fillId="2" borderId="16" xfId="6" applyFont="1" applyFill="1" applyBorder="1" applyAlignment="1">
      <alignment horizontal="center" vertical="center"/>
    </xf>
    <xf numFmtId="9" fontId="40" fillId="2" borderId="16" xfId="6" applyNumberFormat="1" applyFont="1" applyFill="1" applyBorder="1" applyAlignment="1">
      <alignment vertical="center"/>
    </xf>
    <xf numFmtId="9" fontId="40" fillId="2" borderId="16" xfId="6" applyNumberFormat="1" applyFont="1" applyFill="1" applyBorder="1" applyAlignment="1">
      <alignment horizontal="center" vertical="center"/>
    </xf>
    <xf numFmtId="0" fontId="40" fillId="10" borderId="16" xfId="6" applyFont="1" applyFill="1" applyBorder="1" applyAlignment="1">
      <alignment horizontal="center" vertical="center"/>
    </xf>
    <xf numFmtId="9" fontId="40" fillId="2" borderId="16" xfId="6" applyNumberFormat="1" applyFont="1" applyFill="1" applyBorder="1" applyAlignment="1">
      <alignment vertical="center" wrapText="1"/>
    </xf>
    <xf numFmtId="178" fontId="40" fillId="2" borderId="16" xfId="6" applyNumberFormat="1" applyFont="1" applyFill="1" applyBorder="1" applyAlignment="1">
      <alignment horizontal="center" vertical="center"/>
    </xf>
    <xf numFmtId="180" fontId="40" fillId="2" borderId="16" xfId="6" applyNumberFormat="1" applyFont="1" applyFill="1" applyBorder="1" applyAlignment="1">
      <alignment horizontal="center" vertical="center"/>
    </xf>
    <xf numFmtId="0" fontId="40" fillId="5" borderId="16" xfId="6" applyFont="1" applyFill="1" applyBorder="1" applyAlignment="1">
      <alignment horizontal="center" vertical="center"/>
    </xf>
    <xf numFmtId="178" fontId="40" fillId="10" borderId="16" xfId="6" applyNumberFormat="1" applyFont="1" applyFill="1" applyBorder="1" applyAlignment="1">
      <alignment horizontal="center" vertical="center"/>
    </xf>
    <xf numFmtId="178" fontId="41" fillId="2" borderId="16" xfId="6" applyNumberFormat="1" applyFont="1" applyFill="1" applyBorder="1" applyAlignment="1">
      <alignment horizontal="center" vertical="center"/>
    </xf>
    <xf numFmtId="0" fontId="40" fillId="2" borderId="20" xfId="6" applyFont="1" applyFill="1" applyBorder="1" applyAlignment="1">
      <alignment horizontal="center" vertical="center"/>
    </xf>
    <xf numFmtId="0" fontId="30" fillId="0" borderId="0" xfId="6" applyAlignment="1">
      <alignment vertical="center"/>
    </xf>
    <xf numFmtId="177" fontId="30" fillId="0" borderId="0" xfId="6" applyNumberFormat="1" applyAlignment="1">
      <alignment vertical="center"/>
    </xf>
    <xf numFmtId="177" fontId="0" fillId="0" borderId="0" xfId="5" applyNumberFormat="1" applyFont="1" applyAlignment="1">
      <alignment vertical="center"/>
    </xf>
    <xf numFmtId="0" fontId="40" fillId="2" borderId="16" xfId="6" applyFont="1" applyFill="1" applyBorder="1" applyAlignment="1">
      <alignment vertical="center"/>
    </xf>
    <xf numFmtId="0" fontId="42" fillId="0" borderId="16" xfId="6" applyFont="1" applyBorder="1" applyAlignment="1">
      <alignment horizontal="center" vertical="center"/>
    </xf>
    <xf numFmtId="177" fontId="42" fillId="0" borderId="0" xfId="5" applyNumberFormat="1" applyFont="1" applyAlignment="1">
      <alignment vertical="center"/>
    </xf>
    <xf numFmtId="0" fontId="30" fillId="0" borderId="0" xfId="6" applyAlignment="1">
      <alignment horizontal="left" vertical="center"/>
    </xf>
    <xf numFmtId="0" fontId="30" fillId="0" borderId="0" xfId="6" applyAlignment="1">
      <alignment horizontal="left" vertical="center" wrapText="1"/>
    </xf>
    <xf numFmtId="0" fontId="30" fillId="0" borderId="20" xfId="6" applyBorder="1" applyAlignment="1">
      <alignment vertical="center"/>
    </xf>
    <xf numFmtId="177" fontId="37" fillId="0" borderId="0" xfId="6" applyNumberFormat="1" applyFont="1" applyAlignment="1">
      <alignment vertical="center"/>
    </xf>
    <xf numFmtId="177" fontId="37" fillId="0" borderId="0" xfId="5" applyNumberFormat="1" applyFont="1" applyAlignment="1">
      <alignment vertical="center"/>
    </xf>
    <xf numFmtId="177" fontId="43" fillId="11" borderId="38" xfId="5" applyNumberFormat="1" applyFont="1" applyFill="1" applyBorder="1" applyAlignment="1">
      <alignment horizontal="center" vertical="center" wrapText="1"/>
    </xf>
    <xf numFmtId="0" fontId="44" fillId="12" borderId="39" xfId="6" applyFont="1" applyFill="1" applyBorder="1" applyAlignment="1">
      <alignment horizontal="center" vertical="center"/>
    </xf>
    <xf numFmtId="0" fontId="44" fillId="12" borderId="39" xfId="6" applyFont="1" applyFill="1" applyBorder="1" applyAlignment="1">
      <alignment horizontal="center" vertical="center" wrapText="1"/>
    </xf>
    <xf numFmtId="0" fontId="45" fillId="5" borderId="39" xfId="6" applyFont="1" applyFill="1" applyBorder="1" applyAlignment="1">
      <alignment horizontal="center" vertical="center" wrapText="1"/>
    </xf>
    <xf numFmtId="177" fontId="0" fillId="13" borderId="0" xfId="5" applyNumberFormat="1" applyFont="1" applyFill="1" applyAlignment="1"/>
    <xf numFmtId="0" fontId="10" fillId="0" borderId="39" xfId="6" applyFont="1" applyBorder="1" applyAlignment="1">
      <alignment horizontal="center" vertical="center"/>
    </xf>
    <xf numFmtId="0" fontId="10" fillId="14" borderId="39" xfId="6" applyFont="1" applyFill="1" applyBorder="1" applyAlignment="1">
      <alignment horizontal="center" vertical="center"/>
    </xf>
    <xf numFmtId="9" fontId="10" fillId="0" borderId="39" xfId="6" applyNumberFormat="1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 wrapText="1"/>
    </xf>
    <xf numFmtId="178" fontId="47" fillId="0" borderId="39" xfId="6" applyNumberFormat="1" applyFont="1" applyBorder="1" applyAlignment="1">
      <alignment horizontal="center" vertical="center" wrapText="1"/>
    </xf>
    <xf numFmtId="177" fontId="10" fillId="0" borderId="39" xfId="6" applyNumberFormat="1" applyFont="1" applyBorder="1" applyAlignment="1">
      <alignment horizontal="center" vertical="center" wrapText="1"/>
    </xf>
    <xf numFmtId="178" fontId="10" fillId="0" borderId="39" xfId="6" applyNumberFormat="1" applyFont="1" applyBorder="1" applyAlignment="1">
      <alignment horizontal="center" vertical="center" wrapText="1"/>
    </xf>
    <xf numFmtId="178" fontId="48" fillId="0" borderId="39" xfId="6" applyNumberFormat="1" applyFont="1" applyBorder="1" applyAlignment="1">
      <alignment horizontal="center" vertical="center" wrapText="1"/>
    </xf>
    <xf numFmtId="0" fontId="30" fillId="0" borderId="0" xfId="6" applyAlignment="1">
      <alignment horizontal="center" vertical="center"/>
    </xf>
    <xf numFmtId="0" fontId="37" fillId="0" borderId="0" xfId="6" applyFont="1" applyAlignment="1">
      <alignment vertical="center"/>
    </xf>
    <xf numFmtId="0" fontId="37" fillId="0" borderId="0" xfId="6" applyFont="1" applyAlignment="1">
      <alignment horizontal="center" vertical="center"/>
    </xf>
    <xf numFmtId="0" fontId="37" fillId="0" borderId="20" xfId="6" applyFont="1" applyBorder="1" applyAlignment="1">
      <alignment vertical="center"/>
    </xf>
    <xf numFmtId="0" fontId="42" fillId="0" borderId="0" xfId="6" applyFont="1" applyAlignment="1">
      <alignment vertical="center"/>
    </xf>
    <xf numFmtId="0" fontId="37" fillId="0" borderId="0" xfId="6" applyFont="1" applyAlignment="1">
      <alignment horizontal="left" vertical="center"/>
    </xf>
    <xf numFmtId="183" fontId="49" fillId="0" borderId="0" xfId="6" applyNumberFormat="1" applyFont="1" applyAlignment="1">
      <alignment horizontal="center" vertical="center"/>
    </xf>
    <xf numFmtId="182" fontId="49" fillId="0" borderId="0" xfId="6" applyNumberFormat="1" applyFont="1" applyAlignment="1">
      <alignment horizontal="center" vertical="center"/>
    </xf>
    <xf numFmtId="183" fontId="49" fillId="0" borderId="0" xfId="6" applyNumberFormat="1" applyFont="1" applyAlignment="1">
      <alignment vertical="center"/>
    </xf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 vertical="center"/>
    </xf>
    <xf numFmtId="183" fontId="50" fillId="0" borderId="16" xfId="6" applyNumberFormat="1" applyFont="1" applyBorder="1" applyAlignment="1">
      <alignment horizontal="center" vertical="center"/>
    </xf>
    <xf numFmtId="10" fontId="50" fillId="0" borderId="14" xfId="6" applyNumberFormat="1" applyFont="1" applyBorder="1" applyAlignment="1">
      <alignment horizontal="center" vertical="center"/>
    </xf>
    <xf numFmtId="179" fontId="50" fillId="0" borderId="11" xfId="6" applyNumberFormat="1" applyFont="1" applyBorder="1" applyAlignment="1">
      <alignment horizontal="center" vertical="center"/>
    </xf>
    <xf numFmtId="179" fontId="50" fillId="0" borderId="13" xfId="6" applyNumberFormat="1" applyFont="1" applyBorder="1" applyAlignment="1">
      <alignment horizontal="center" vertical="center"/>
    </xf>
    <xf numFmtId="179" fontId="50" fillId="0" borderId="16" xfId="6" applyNumberFormat="1" applyFont="1" applyBorder="1" applyAlignment="1">
      <alignment horizontal="center" vertical="center"/>
    </xf>
    <xf numFmtId="183" fontId="39" fillId="0" borderId="16" xfId="6" applyNumberFormat="1" applyFont="1" applyBorder="1" applyAlignment="1">
      <alignment horizontal="center" vertical="center" wrapText="1"/>
    </xf>
    <xf numFmtId="0" fontId="10" fillId="15" borderId="16" xfId="6" applyFont="1" applyFill="1" applyBorder="1" applyAlignment="1" applyProtection="1">
      <alignment horizontal="center" vertical="center" wrapText="1"/>
      <protection locked="0"/>
    </xf>
    <xf numFmtId="0" fontId="10" fillId="16" borderId="16" xfId="6" applyFont="1" applyFill="1" applyBorder="1" applyAlignment="1" applyProtection="1">
      <alignment horizontal="center" vertical="center" wrapText="1"/>
      <protection locked="0"/>
    </xf>
    <xf numFmtId="0" fontId="51" fillId="17" borderId="40" xfId="6" applyFont="1" applyFill="1" applyBorder="1" applyAlignment="1">
      <alignment horizontal="center" vertical="center" wrapText="1"/>
    </xf>
    <xf numFmtId="0" fontId="51" fillId="17" borderId="41" xfId="6" applyFont="1" applyFill="1" applyBorder="1" applyAlignment="1">
      <alignment horizontal="center" vertical="center" wrapText="1"/>
    </xf>
    <xf numFmtId="0" fontId="51" fillId="17" borderId="42" xfId="6" applyFont="1" applyFill="1" applyBorder="1" applyAlignment="1">
      <alignment horizontal="center" vertical="center" wrapText="1"/>
    </xf>
    <xf numFmtId="0" fontId="52" fillId="0" borderId="16" xfId="6" applyFont="1" applyBorder="1" applyAlignment="1">
      <alignment horizontal="left" vertical="center" wrapText="1"/>
    </xf>
    <xf numFmtId="0" fontId="52" fillId="0" borderId="16" xfId="6" applyFont="1" applyBorder="1" applyAlignment="1">
      <alignment horizontal="center" vertical="center" wrapText="1"/>
    </xf>
    <xf numFmtId="10" fontId="50" fillId="0" borderId="17" xfId="6" applyNumberFormat="1" applyFont="1" applyBorder="1" applyAlignment="1">
      <alignment horizontal="center" vertical="center"/>
    </xf>
    <xf numFmtId="179" fontId="50" fillId="0" borderId="16" xfId="6" applyNumberFormat="1" applyFont="1" applyBorder="1" applyAlignment="1">
      <alignment horizontal="center" vertical="center"/>
    </xf>
    <xf numFmtId="183" fontId="50" fillId="0" borderId="0" xfId="6" applyNumberFormat="1" applyFont="1" applyAlignment="1">
      <alignment vertical="center"/>
    </xf>
    <xf numFmtId="0" fontId="10" fillId="18" borderId="16" xfId="6" applyFont="1" applyFill="1" applyBorder="1" applyAlignment="1" applyProtection="1">
      <alignment horizontal="center" vertical="center" wrapText="1"/>
      <protection locked="0"/>
    </xf>
    <xf numFmtId="0" fontId="10" fillId="19" borderId="16" xfId="6" applyFont="1" applyFill="1" applyBorder="1" applyAlignment="1" applyProtection="1">
      <alignment horizontal="center" vertical="center" wrapText="1"/>
      <protection locked="0"/>
    </xf>
    <xf numFmtId="178" fontId="53" fillId="20" borderId="16" xfId="6" applyNumberFormat="1" applyFont="1" applyFill="1" applyBorder="1" applyAlignment="1" applyProtection="1">
      <alignment horizontal="center" vertical="center" wrapText="1"/>
      <protection locked="0"/>
    </xf>
    <xf numFmtId="0" fontId="46" fillId="20" borderId="16" xfId="6" applyFont="1" applyFill="1" applyBorder="1" applyAlignment="1" applyProtection="1">
      <alignment horizontal="center" vertical="center" wrapText="1"/>
      <protection locked="0"/>
    </xf>
    <xf numFmtId="178" fontId="10" fillId="19" borderId="16" xfId="6" applyNumberFormat="1" applyFont="1" applyFill="1" applyBorder="1" applyAlignment="1" applyProtection="1">
      <alignment horizontal="center" vertical="center" wrapText="1"/>
      <protection locked="0"/>
    </xf>
    <xf numFmtId="178" fontId="46" fillId="20" borderId="16" xfId="6" applyNumberFormat="1" applyFont="1" applyFill="1" applyBorder="1" applyAlignment="1" applyProtection="1">
      <alignment horizontal="center" vertical="center" wrapText="1"/>
      <protection locked="0"/>
    </xf>
    <xf numFmtId="0" fontId="46" fillId="20" borderId="16" xfId="6" applyFont="1" applyFill="1" applyBorder="1" applyAlignment="1">
      <alignment horizontal="center" vertical="center" wrapText="1"/>
    </xf>
    <xf numFmtId="178" fontId="10" fillId="21" borderId="16" xfId="6" applyNumberFormat="1" applyFont="1" applyFill="1" applyBorder="1" applyAlignment="1" applyProtection="1">
      <alignment horizontal="center" vertical="center" wrapText="1"/>
      <protection locked="0"/>
    </xf>
    <xf numFmtId="178" fontId="10" fillId="22" borderId="16" xfId="6" applyNumberFormat="1" applyFont="1" applyFill="1" applyBorder="1" applyAlignment="1" applyProtection="1">
      <alignment horizontal="center" vertical="center" wrapText="1"/>
      <protection locked="0"/>
    </xf>
    <xf numFmtId="178" fontId="10" fillId="16" borderId="16" xfId="6" applyNumberFormat="1" applyFont="1" applyFill="1" applyBorder="1" applyAlignment="1" applyProtection="1">
      <alignment horizontal="center" vertical="center" wrapText="1"/>
      <protection locked="0"/>
    </xf>
    <xf numFmtId="176" fontId="50" fillId="0" borderId="0" xfId="6" applyNumberFormat="1" applyFont="1" applyAlignment="1">
      <alignment vertical="center"/>
    </xf>
    <xf numFmtId="0" fontId="52" fillId="0" borderId="16" xfId="6" applyFont="1" applyBorder="1" applyAlignment="1">
      <alignment horizontal="center" vertical="center" wrapText="1"/>
    </xf>
    <xf numFmtId="0" fontId="52" fillId="0" borderId="43" xfId="6" applyFont="1" applyBorder="1" applyAlignment="1">
      <alignment horizontal="center" vertical="center" wrapText="1"/>
    </xf>
    <xf numFmtId="183" fontId="50" fillId="0" borderId="16" xfId="6" applyNumberFormat="1" applyFont="1" applyBorder="1" applyAlignment="1">
      <alignment horizontal="center" vertical="center"/>
    </xf>
    <xf numFmtId="1" fontId="50" fillId="0" borderId="16" xfId="6" applyNumberFormat="1" applyFont="1" applyBorder="1" applyAlignment="1">
      <alignment horizontal="center" vertical="center"/>
    </xf>
    <xf numFmtId="10" fontId="50" fillId="0" borderId="16" xfId="6" applyNumberFormat="1" applyFont="1" applyBorder="1" applyAlignment="1">
      <alignment horizontal="center" vertical="center"/>
    </xf>
    <xf numFmtId="1" fontId="50" fillId="0" borderId="16" xfId="6" applyNumberFormat="1" applyFont="1" applyBorder="1" applyAlignment="1">
      <alignment horizontal="left" vertical="center" wrapText="1"/>
    </xf>
    <xf numFmtId="0" fontId="10" fillId="23" borderId="16" xfId="6" applyFont="1" applyFill="1" applyBorder="1" applyAlignment="1" applyProtection="1">
      <alignment horizontal="center" vertical="center" wrapText="1"/>
      <protection locked="0"/>
    </xf>
    <xf numFmtId="0" fontId="10" fillId="24" borderId="16" xfId="6" applyFont="1" applyFill="1" applyBorder="1" applyAlignment="1" applyProtection="1">
      <alignment horizontal="center" vertical="center" wrapText="1"/>
      <protection locked="0"/>
    </xf>
    <xf numFmtId="178" fontId="10" fillId="25" borderId="16" xfId="6" applyNumberFormat="1" applyFont="1" applyFill="1" applyBorder="1" applyAlignment="1" applyProtection="1">
      <alignment horizontal="center" vertical="center" wrapText="1"/>
      <protection locked="0"/>
    </xf>
    <xf numFmtId="10" fontId="52" fillId="0" borderId="16" xfId="6" applyNumberFormat="1" applyFont="1" applyBorder="1" applyAlignment="1">
      <alignment horizontal="left" vertical="center" wrapText="1"/>
    </xf>
    <xf numFmtId="10" fontId="52" fillId="0" borderId="16" xfId="6" applyNumberFormat="1" applyFont="1" applyBorder="1" applyAlignment="1">
      <alignment horizontal="center" vertical="center" wrapText="1"/>
    </xf>
    <xf numFmtId="0" fontId="54" fillId="0" borderId="0" xfId="6" applyFont="1" applyAlignment="1" applyProtection="1">
      <alignment horizontal="left" vertical="top" wrapText="1"/>
      <protection locked="0"/>
    </xf>
    <xf numFmtId="9" fontId="52" fillId="0" borderId="16" xfId="6" applyNumberFormat="1" applyFont="1" applyBorder="1" applyAlignment="1">
      <alignment horizontal="center" vertical="center" wrapText="1"/>
    </xf>
    <xf numFmtId="0" fontId="52" fillId="0" borderId="11" xfId="6" applyFont="1" applyBorder="1" applyAlignment="1">
      <alignment horizontal="center" vertical="center" wrapText="1"/>
    </xf>
    <xf numFmtId="0" fontId="52" fillId="0" borderId="12" xfId="6" applyFont="1" applyBorder="1" applyAlignment="1">
      <alignment horizontal="center" vertical="center" wrapText="1"/>
    </xf>
    <xf numFmtId="0" fontId="52" fillId="0" borderId="13" xfId="6" applyFont="1" applyBorder="1" applyAlignment="1">
      <alignment horizontal="center" vertical="center" wrapText="1"/>
    </xf>
    <xf numFmtId="0" fontId="52" fillId="0" borderId="44" xfId="6" applyFont="1" applyBorder="1" applyAlignment="1">
      <alignment horizontal="center" vertical="center" wrapText="1"/>
    </xf>
    <xf numFmtId="0" fontId="52" fillId="0" borderId="44" xfId="6" applyFont="1" applyBorder="1" applyAlignment="1">
      <alignment horizontal="left" vertical="center" wrapText="1"/>
    </xf>
    <xf numFmtId="0" fontId="52" fillId="0" borderId="44" xfId="6" applyFont="1" applyBorder="1" applyAlignment="1">
      <alignment horizontal="center" vertical="center" wrapText="1"/>
    </xf>
    <xf numFmtId="0" fontId="52" fillId="0" borderId="45" xfId="6" applyFont="1" applyBorder="1" applyAlignment="1">
      <alignment horizontal="center" vertical="center" wrapText="1"/>
    </xf>
    <xf numFmtId="0" fontId="55" fillId="0" borderId="0" xfId="6" applyFont="1" applyAlignment="1">
      <alignment vertical="center"/>
    </xf>
    <xf numFmtId="0" fontId="55" fillId="0" borderId="0" xfId="6" applyFont="1" applyAlignment="1">
      <alignment horizontal="left" vertical="center" wrapText="1"/>
    </xf>
    <xf numFmtId="0" fontId="55" fillId="0" borderId="0" xfId="6" applyFont="1" applyAlignment="1">
      <alignment vertical="center" wrapText="1"/>
    </xf>
    <xf numFmtId="183" fontId="50" fillId="0" borderId="16" xfId="6" applyNumberFormat="1" applyFont="1" applyBorder="1" applyAlignment="1">
      <alignment horizontal="center" vertical="center" wrapText="1"/>
    </xf>
    <xf numFmtId="1" fontId="50" fillId="0" borderId="16" xfId="6" applyNumberFormat="1" applyFont="1" applyBorder="1" applyAlignment="1">
      <alignment horizontal="center" vertical="center" wrapText="1"/>
    </xf>
    <xf numFmtId="10" fontId="50" fillId="0" borderId="16" xfId="6" applyNumberFormat="1" applyFont="1" applyBorder="1" applyAlignment="1">
      <alignment horizontal="center" vertical="center" wrapText="1"/>
    </xf>
    <xf numFmtId="179" fontId="50" fillId="0" borderId="16" xfId="9" applyNumberFormat="1" applyFont="1" applyFill="1" applyBorder="1" applyAlignment="1">
      <alignment horizontal="center" vertical="center"/>
    </xf>
    <xf numFmtId="2" fontId="50" fillId="0" borderId="16" xfId="6" applyNumberFormat="1" applyFont="1" applyBorder="1" applyAlignment="1">
      <alignment horizontal="center" vertical="center"/>
    </xf>
    <xf numFmtId="179" fontId="56" fillId="0" borderId="16" xfId="6" applyNumberFormat="1" applyFont="1" applyBorder="1" applyAlignment="1">
      <alignment horizontal="center" vertical="center"/>
    </xf>
    <xf numFmtId="1" fontId="50" fillId="0" borderId="16" xfId="6" applyNumberFormat="1" applyFont="1" applyBorder="1" applyAlignment="1">
      <alignment horizontal="center" vertical="center" wrapText="1"/>
    </xf>
    <xf numFmtId="183" fontId="50" fillId="0" borderId="0" xfId="6" applyNumberFormat="1" applyFont="1" applyAlignment="1">
      <alignment horizontal="center" vertical="center" wrapText="1"/>
    </xf>
    <xf numFmtId="183" fontId="57" fillId="0" borderId="0" xfId="6" applyNumberFormat="1" applyFont="1" applyAlignment="1">
      <alignment horizontal="left" vertical="center" wrapText="1"/>
    </xf>
    <xf numFmtId="10" fontId="50" fillId="0" borderId="0" xfId="6" applyNumberFormat="1" applyFont="1" applyAlignment="1">
      <alignment horizontal="right" vertical="center" wrapText="1"/>
    </xf>
    <xf numFmtId="10" fontId="50" fillId="0" borderId="0" xfId="9" applyNumberFormat="1" applyFont="1" applyFill="1" applyAlignment="1">
      <alignment horizontal="right" vertical="center"/>
    </xf>
    <xf numFmtId="179" fontId="50" fillId="0" borderId="0" xfId="6" applyNumberFormat="1" applyFont="1" applyAlignment="1">
      <alignment horizontal="center" vertical="center"/>
    </xf>
    <xf numFmtId="1" fontId="50" fillId="0" borderId="0" xfId="6" applyNumberFormat="1" applyFont="1" applyAlignment="1">
      <alignment horizontal="center" vertical="center" wrapText="1"/>
    </xf>
    <xf numFmtId="183" fontId="50" fillId="0" borderId="0" xfId="6" applyNumberFormat="1" applyFont="1" applyAlignment="1">
      <alignment horizontal="center" vertical="center"/>
    </xf>
    <xf numFmtId="10" fontId="50" fillId="0" borderId="0" xfId="6" applyNumberFormat="1" applyFont="1" applyAlignment="1">
      <alignment horizontal="left" vertical="top" wrapText="1"/>
    </xf>
    <xf numFmtId="10" fontId="50" fillId="0" borderId="0" xfId="6" applyNumberFormat="1" applyFont="1" applyAlignment="1">
      <alignment horizontal="center" vertical="center" wrapText="1"/>
    </xf>
    <xf numFmtId="179" fontId="50" fillId="0" borderId="0" xfId="6" applyNumberFormat="1" applyFont="1" applyAlignment="1">
      <alignment horizontal="center" vertical="center" wrapText="1"/>
    </xf>
    <xf numFmtId="183" fontId="39" fillId="0" borderId="0" xfId="6" applyNumberFormat="1" applyFont="1" applyAlignment="1">
      <alignment vertical="center"/>
    </xf>
    <xf numFmtId="10" fontId="50" fillId="0" borderId="0" xfId="6" applyNumberFormat="1" applyFont="1" applyAlignment="1">
      <alignment vertical="center"/>
    </xf>
    <xf numFmtId="179" fontId="50" fillId="0" borderId="0" xfId="6" applyNumberFormat="1" applyFont="1" applyAlignment="1">
      <alignment vertical="center"/>
    </xf>
    <xf numFmtId="183" fontId="58" fillId="0" borderId="16" xfId="6" applyNumberFormat="1" applyFont="1" applyBorder="1" applyAlignment="1">
      <alignment horizontal="center" vertical="center"/>
    </xf>
    <xf numFmtId="183" fontId="58" fillId="0" borderId="0" xfId="6" applyNumberFormat="1" applyFont="1" applyAlignment="1">
      <alignment horizontal="left" vertical="center"/>
    </xf>
    <xf numFmtId="183" fontId="58" fillId="0" borderId="0" xfId="6" applyNumberFormat="1" applyFont="1" applyAlignment="1">
      <alignment horizontal="center" vertical="center"/>
    </xf>
    <xf numFmtId="183" fontId="58" fillId="0" borderId="16" xfId="6" applyNumberFormat="1" applyFont="1" applyBorder="1" applyAlignment="1">
      <alignment horizontal="center" vertical="center"/>
    </xf>
    <xf numFmtId="179" fontId="49" fillId="0" borderId="0" xfId="6" applyNumberFormat="1" applyFont="1" applyAlignment="1">
      <alignment vertical="center"/>
    </xf>
    <xf numFmtId="0" fontId="58" fillId="0" borderId="16" xfId="6" applyFont="1" applyBorder="1" applyAlignment="1">
      <alignment horizontal="center" vertical="center"/>
    </xf>
    <xf numFmtId="182" fontId="58" fillId="0" borderId="0" xfId="6" applyNumberFormat="1" applyFont="1" applyAlignment="1">
      <alignment horizontal="center" vertical="center"/>
    </xf>
    <xf numFmtId="182" fontId="49" fillId="0" borderId="0" xfId="6" applyNumberFormat="1" applyFont="1" applyAlignment="1">
      <alignment vertical="center"/>
    </xf>
    <xf numFmtId="0" fontId="59" fillId="0" borderId="0" xfId="6" applyFont="1" applyAlignment="1">
      <alignment vertical="center"/>
    </xf>
    <xf numFmtId="0" fontId="60" fillId="0" borderId="0" xfId="6" applyFont="1" applyAlignment="1">
      <alignment horizontal="center" vertical="center"/>
    </xf>
    <xf numFmtId="0" fontId="59" fillId="0" borderId="0" xfId="6" applyFont="1" applyAlignment="1">
      <alignment horizontal="center" vertical="center"/>
    </xf>
    <xf numFmtId="0" fontId="58" fillId="0" borderId="0" xfId="6" applyFont="1" applyAlignment="1">
      <alignment vertical="center"/>
    </xf>
    <xf numFmtId="0" fontId="61" fillId="9" borderId="46" xfId="6" applyFont="1" applyFill="1" applyBorder="1" applyAlignment="1">
      <alignment horizontal="center" vertical="center"/>
    </xf>
    <xf numFmtId="0" fontId="61" fillId="0" borderId="47" xfId="6" applyFont="1" applyBorder="1" applyAlignment="1">
      <alignment horizontal="center" vertical="center"/>
    </xf>
    <xf numFmtId="0" fontId="61" fillId="26" borderId="47" xfId="6" applyFont="1" applyFill="1" applyBorder="1" applyAlignment="1">
      <alignment horizontal="center" vertical="center"/>
    </xf>
    <xf numFmtId="0" fontId="61" fillId="26" borderId="47" xfId="6" applyFont="1" applyFill="1" applyBorder="1" applyAlignment="1">
      <alignment horizontal="center" vertical="center" wrapText="1"/>
    </xf>
    <xf numFmtId="0" fontId="61" fillId="27" borderId="48" xfId="6" applyFont="1" applyFill="1" applyBorder="1" applyAlignment="1">
      <alignment horizontal="center" vertical="center"/>
    </xf>
    <xf numFmtId="0" fontId="58" fillId="0" borderId="48" xfId="6" applyFont="1" applyBorder="1" applyAlignment="1">
      <alignment vertical="center"/>
    </xf>
    <xf numFmtId="0" fontId="61" fillId="0" borderId="48" xfId="6" applyFont="1" applyBorder="1" applyAlignment="1">
      <alignment horizontal="center" vertical="center"/>
    </xf>
    <xf numFmtId="0" fontId="61" fillId="28" borderId="49" xfId="6" applyFont="1" applyFill="1" applyBorder="1" applyAlignment="1">
      <alignment horizontal="center" vertical="center"/>
    </xf>
    <xf numFmtId="0" fontId="61" fillId="0" borderId="50" xfId="6" applyFont="1" applyBorder="1" applyAlignment="1">
      <alignment horizontal="center" vertical="center"/>
    </xf>
    <xf numFmtId="0" fontId="58" fillId="29" borderId="51" xfId="6" applyFont="1" applyFill="1" applyBorder="1" applyAlignment="1">
      <alignment vertical="center"/>
    </xf>
    <xf numFmtId="0" fontId="58" fillId="0" borderId="52" xfId="6" applyFont="1" applyBorder="1" applyAlignment="1">
      <alignment vertical="center"/>
    </xf>
    <xf numFmtId="0" fontId="10" fillId="0" borderId="52" xfId="6" applyFont="1" applyBorder="1" applyAlignment="1">
      <alignment vertical="center"/>
    </xf>
    <xf numFmtId="0" fontId="61" fillId="26" borderId="52" xfId="6" applyFont="1" applyFill="1" applyBorder="1" applyAlignment="1">
      <alignment horizontal="center" vertical="center" wrapText="1"/>
    </xf>
    <xf numFmtId="0" fontId="61" fillId="26" borderId="52" xfId="6" applyFont="1" applyFill="1" applyBorder="1" applyAlignment="1">
      <alignment horizontal="center" vertical="center"/>
    </xf>
    <xf numFmtId="0" fontId="62" fillId="27" borderId="53" xfId="6" applyFont="1" applyFill="1" applyBorder="1" applyAlignment="1">
      <alignment horizontal="center" vertical="center" wrapText="1"/>
    </xf>
    <xf numFmtId="0" fontId="62" fillId="27" borderId="53" xfId="6" applyFont="1" applyFill="1" applyBorder="1" applyAlignment="1">
      <alignment horizontal="center" vertical="center" wrapText="1"/>
    </xf>
    <xf numFmtId="0" fontId="61" fillId="27" borderId="53" xfId="6" applyFont="1" applyFill="1" applyBorder="1" applyAlignment="1">
      <alignment horizontal="center" vertical="center" wrapText="1"/>
    </xf>
    <xf numFmtId="0" fontId="58" fillId="0" borderId="53" xfId="6" applyFont="1" applyBorder="1" applyAlignment="1">
      <alignment vertical="center"/>
    </xf>
    <xf numFmtId="0" fontId="58" fillId="0" borderId="54" xfId="6" applyFont="1" applyBorder="1" applyAlignment="1">
      <alignment vertical="center"/>
    </xf>
    <xf numFmtId="0" fontId="58" fillId="0" borderId="55" xfId="6" applyFont="1" applyBorder="1" applyAlignment="1">
      <alignment vertical="center"/>
    </xf>
    <xf numFmtId="0" fontId="63" fillId="0" borderId="0" xfId="6" applyFont="1" applyAlignment="1">
      <alignment horizontal="center" vertical="center"/>
    </xf>
    <xf numFmtId="0" fontId="2" fillId="0" borderId="0" xfId="6" applyFont="1" applyAlignment="1">
      <alignment vertical="center"/>
    </xf>
    <xf numFmtId="0" fontId="64" fillId="0" borderId="0" xfId="6" applyFont="1" applyAlignment="1">
      <alignment horizontal="center" vertical="center"/>
    </xf>
    <xf numFmtId="0" fontId="58" fillId="29" borderId="56" xfId="6" applyFont="1" applyFill="1" applyBorder="1" applyAlignment="1">
      <alignment vertical="center"/>
    </xf>
    <xf numFmtId="0" fontId="58" fillId="0" borderId="57" xfId="6" applyFont="1" applyBorder="1" applyAlignment="1">
      <alignment vertical="center"/>
    </xf>
    <xf numFmtId="0" fontId="65" fillId="27" borderId="53" xfId="6" applyFont="1" applyFill="1" applyBorder="1" applyAlignment="1">
      <alignment horizontal="center" vertical="center" wrapText="1"/>
    </xf>
    <xf numFmtId="0" fontId="62" fillId="0" borderId="53" xfId="6" applyFont="1" applyBorder="1" applyAlignment="1">
      <alignment horizontal="center" vertical="center" wrapText="1"/>
    </xf>
    <xf numFmtId="0" fontId="61" fillId="0" borderId="53" xfId="6" applyFont="1" applyBorder="1" applyAlignment="1">
      <alignment horizontal="center" vertical="center"/>
    </xf>
    <xf numFmtId="0" fontId="61" fillId="0" borderId="54" xfId="6" applyFont="1" applyBorder="1" applyAlignment="1">
      <alignment horizontal="center" vertical="center"/>
    </xf>
    <xf numFmtId="0" fontId="61" fillId="0" borderId="55" xfId="6" applyFont="1" applyBorder="1" applyAlignment="1">
      <alignment horizontal="center" vertical="center"/>
    </xf>
    <xf numFmtId="0" fontId="66" fillId="30" borderId="58" xfId="6" applyFont="1" applyFill="1" applyBorder="1" applyAlignment="1">
      <alignment horizontal="center" vertical="center"/>
    </xf>
    <xf numFmtId="0" fontId="66" fillId="30" borderId="48" xfId="6" applyFont="1" applyFill="1" applyBorder="1" applyAlignment="1">
      <alignment horizontal="center" vertical="center"/>
    </xf>
    <xf numFmtId="0" fontId="66" fillId="30" borderId="50" xfId="6" applyFont="1" applyFill="1" applyBorder="1" applyAlignment="1">
      <alignment horizontal="center" vertical="center"/>
    </xf>
    <xf numFmtId="0" fontId="61" fillId="9" borderId="59" xfId="6" applyFont="1" applyFill="1" applyBorder="1" applyAlignment="1">
      <alignment horizontal="center" vertical="center"/>
    </xf>
    <xf numFmtId="0" fontId="61" fillId="0" borderId="53" xfId="6" applyFont="1" applyBorder="1" applyAlignment="1">
      <alignment horizontal="center" vertical="center"/>
    </xf>
    <xf numFmtId="0" fontId="61" fillId="31" borderId="53" xfId="6" applyFont="1" applyFill="1" applyBorder="1" applyAlignment="1">
      <alignment horizontal="center" vertical="center"/>
    </xf>
    <xf numFmtId="1" fontId="61" fillId="0" borderId="53" xfId="6" applyNumberFormat="1" applyFont="1" applyBorder="1" applyAlignment="1">
      <alignment horizontal="center" vertical="center"/>
    </xf>
    <xf numFmtId="0" fontId="58" fillId="0" borderId="60" xfId="6" applyFont="1" applyBorder="1" applyAlignment="1">
      <alignment vertical="center"/>
    </xf>
    <xf numFmtId="0" fontId="67" fillId="0" borderId="59" xfId="6" applyFont="1" applyBorder="1" applyAlignment="1">
      <alignment horizontal="center" vertical="center"/>
    </xf>
    <xf numFmtId="0" fontId="67" fillId="0" borderId="53" xfId="6" applyFont="1" applyBorder="1" applyAlignment="1">
      <alignment horizontal="center" vertical="center"/>
    </xf>
    <xf numFmtId="1" fontId="67" fillId="0" borderId="53" xfId="6" applyNumberFormat="1" applyFont="1" applyBorder="1" applyAlignment="1">
      <alignment horizontal="center" vertical="center"/>
    </xf>
    <xf numFmtId="0" fontId="67" fillId="0" borderId="55" xfId="6" applyFont="1" applyBorder="1" applyAlignment="1">
      <alignment horizontal="center" vertical="center"/>
    </xf>
    <xf numFmtId="0" fontId="58" fillId="29" borderId="59" xfId="6" applyFont="1" applyFill="1" applyBorder="1" applyAlignment="1">
      <alignment vertical="center"/>
    </xf>
    <xf numFmtId="0" fontId="65" fillId="28" borderId="53" xfId="6" applyFont="1" applyFill="1" applyBorder="1" applyAlignment="1">
      <alignment horizontal="center" vertical="center"/>
    </xf>
    <xf numFmtId="0" fontId="61" fillId="26" borderId="53" xfId="6" applyFont="1" applyFill="1" applyBorder="1" applyAlignment="1">
      <alignment horizontal="center" vertical="center"/>
    </xf>
    <xf numFmtId="0" fontId="65" fillId="0" borderId="53" xfId="6" applyFont="1" applyBorder="1" applyAlignment="1">
      <alignment horizontal="center" vertical="center"/>
    </xf>
    <xf numFmtId="1" fontId="61" fillId="28" borderId="61" xfId="6" applyNumberFormat="1" applyFont="1" applyFill="1" applyBorder="1" applyAlignment="1">
      <alignment horizontal="center" vertical="center"/>
    </xf>
    <xf numFmtId="1" fontId="65" fillId="0" borderId="55" xfId="6" applyNumberFormat="1" applyFont="1" applyBorder="1" applyAlignment="1">
      <alignment horizontal="center" vertical="center"/>
    </xf>
    <xf numFmtId="0" fontId="61" fillId="9" borderId="62" xfId="6" applyFont="1" applyFill="1" applyBorder="1" applyAlignment="1">
      <alignment horizontal="center" vertical="center"/>
    </xf>
    <xf numFmtId="9" fontId="68" fillId="0" borderId="53" xfId="6" applyNumberFormat="1" applyFont="1" applyBorder="1" applyAlignment="1">
      <alignment horizontal="center" vertical="center"/>
    </xf>
    <xf numFmtId="0" fontId="61" fillId="0" borderId="53" xfId="6" applyFont="1" applyBorder="1" applyAlignment="1">
      <alignment vertical="center"/>
    </xf>
    <xf numFmtId="0" fontId="10" fillId="0" borderId="56" xfId="6" applyFont="1" applyBorder="1" applyAlignment="1">
      <alignment vertical="center"/>
    </xf>
    <xf numFmtId="0" fontId="61" fillId="9" borderId="63" xfId="6" applyFont="1" applyFill="1" applyBorder="1" applyAlignment="1">
      <alignment horizontal="center" vertical="center"/>
    </xf>
    <xf numFmtId="0" fontId="61" fillId="0" borderId="64" xfId="6" applyFont="1" applyBorder="1" applyAlignment="1">
      <alignment horizontal="center" vertical="center"/>
    </xf>
    <xf numFmtId="1" fontId="61" fillId="0" borderId="64" xfId="6" applyNumberFormat="1" applyFont="1" applyBorder="1" applyAlignment="1">
      <alignment horizontal="center" vertical="center"/>
    </xf>
    <xf numFmtId="0" fontId="58" fillId="0" borderId="64" xfId="6" applyFont="1" applyBorder="1" applyAlignment="1">
      <alignment vertical="center"/>
    </xf>
    <xf numFmtId="0" fontId="58" fillId="0" borderId="65" xfId="6" applyFont="1" applyBorder="1" applyAlignment="1">
      <alignment vertical="center"/>
    </xf>
    <xf numFmtId="0" fontId="58" fillId="0" borderId="66" xfId="6" applyFont="1" applyBorder="1" applyAlignment="1">
      <alignment vertical="center"/>
    </xf>
    <xf numFmtId="0" fontId="61" fillId="0" borderId="0" xfId="6" applyFont="1" applyAlignment="1">
      <alignment horizontal="center" vertical="center"/>
    </xf>
    <xf numFmtId="0" fontId="61" fillId="0" borderId="0" xfId="6" applyFont="1" applyAlignment="1">
      <alignment horizontal="center" vertical="center" wrapText="1"/>
    </xf>
    <xf numFmtId="0" fontId="62" fillId="26" borderId="47" xfId="6" applyFont="1" applyFill="1" applyBorder="1" applyAlignment="1">
      <alignment horizontal="center" vertical="center" wrapText="1"/>
    </xf>
    <xf numFmtId="0" fontId="58" fillId="21" borderId="51" xfId="6" applyFont="1" applyFill="1" applyBorder="1" applyAlignment="1">
      <alignment vertical="center"/>
    </xf>
    <xf numFmtId="0" fontId="53" fillId="0" borderId="52" xfId="6" applyFont="1" applyBorder="1" applyAlignment="1">
      <alignment vertical="center"/>
    </xf>
    <xf numFmtId="0" fontId="58" fillId="21" borderId="56" xfId="6" applyFont="1" applyFill="1" applyBorder="1" applyAlignment="1">
      <alignment vertical="center"/>
    </xf>
    <xf numFmtId="1" fontId="65" fillId="27" borderId="53" xfId="6" applyNumberFormat="1" applyFont="1" applyFill="1" applyBorder="1" applyAlignment="1">
      <alignment horizontal="center" vertical="center" wrapText="1"/>
    </xf>
    <xf numFmtId="0" fontId="59" fillId="0" borderId="53" xfId="6" applyFont="1" applyBorder="1" applyAlignment="1">
      <alignment horizontal="center" vertical="center"/>
    </xf>
    <xf numFmtId="0" fontId="53" fillId="0" borderId="56" xfId="6" applyFont="1" applyBorder="1" applyAlignment="1">
      <alignment vertical="center"/>
    </xf>
    <xf numFmtId="0" fontId="61" fillId="9" borderId="62" xfId="6" applyFont="1" applyFill="1" applyBorder="1" applyAlignment="1">
      <alignment horizontal="center" vertical="center" wrapText="1"/>
    </xf>
    <xf numFmtId="3" fontId="67" fillId="0" borderId="55" xfId="6" applyNumberFormat="1" applyFont="1" applyBorder="1" applyAlignment="1">
      <alignment horizontal="center" vertical="center"/>
    </xf>
    <xf numFmtId="178" fontId="61" fillId="0" borderId="64" xfId="6" applyNumberFormat="1" applyFont="1" applyBorder="1" applyAlignment="1">
      <alignment horizontal="center" vertical="center"/>
    </xf>
    <xf numFmtId="0" fontId="59" fillId="0" borderId="55" xfId="6" applyFont="1" applyBorder="1" applyAlignment="1">
      <alignment horizontal="center" vertical="center"/>
    </xf>
    <xf numFmtId="0" fontId="58" fillId="0" borderId="67" xfId="6" applyFont="1" applyBorder="1" applyAlignment="1">
      <alignment vertical="center"/>
    </xf>
    <xf numFmtId="1" fontId="59" fillId="0" borderId="53" xfId="6" applyNumberFormat="1" applyFont="1" applyBorder="1" applyAlignment="1">
      <alignment horizontal="center" vertical="center"/>
    </xf>
    <xf numFmtId="0" fontId="2" fillId="0" borderId="52" xfId="6" applyFont="1" applyBorder="1" applyAlignment="1">
      <alignment vertical="center"/>
    </xf>
    <xf numFmtId="0" fontId="67" fillId="0" borderId="63" xfId="6" applyFont="1" applyBorder="1" applyAlignment="1">
      <alignment horizontal="center" vertical="center"/>
    </xf>
    <xf numFmtId="0" fontId="59" fillId="0" borderId="64" xfId="6" applyFont="1" applyBorder="1" applyAlignment="1">
      <alignment horizontal="center" vertical="center"/>
    </xf>
    <xf numFmtId="1" fontId="59" fillId="0" borderId="64" xfId="6" applyNumberFormat="1" applyFont="1" applyBorder="1" applyAlignment="1">
      <alignment horizontal="center" vertical="center"/>
    </xf>
    <xf numFmtId="0" fontId="59" fillId="0" borderId="66" xfId="6" applyFont="1" applyBorder="1" applyAlignment="1">
      <alignment horizontal="center" vertical="center"/>
    </xf>
    <xf numFmtId="0" fontId="62" fillId="27" borderId="68" xfId="6" applyFont="1" applyFill="1" applyBorder="1" applyAlignment="1">
      <alignment horizontal="center" vertical="center" wrapText="1"/>
    </xf>
    <xf numFmtId="0" fontId="65" fillId="27" borderId="53" xfId="6" applyFont="1" applyFill="1" applyBorder="1" applyAlignment="1">
      <alignment horizontal="center" vertical="center"/>
    </xf>
    <xf numFmtId="0" fontId="71" fillId="0" borderId="0" xfId="6" applyFont="1" applyAlignment="1">
      <alignment vertical="center"/>
    </xf>
    <xf numFmtId="0" fontId="62" fillId="0" borderId="0" xfId="6" applyFont="1" applyAlignment="1">
      <alignment horizontal="center" vertical="center"/>
    </xf>
    <xf numFmtId="0" fontId="61" fillId="27" borderId="46" xfId="6" applyFont="1" applyFill="1" applyBorder="1" applyAlignment="1">
      <alignment horizontal="center" vertical="center"/>
    </xf>
    <xf numFmtId="0" fontId="62" fillId="26" borderId="47" xfId="6" applyFont="1" applyFill="1" applyBorder="1" applyAlignment="1">
      <alignment horizontal="center" vertical="center"/>
    </xf>
    <xf numFmtId="0" fontId="72" fillId="0" borderId="48" xfId="6" applyFont="1" applyBorder="1"/>
    <xf numFmtId="0" fontId="61" fillId="27" borderId="69" xfId="6" applyFont="1" applyFill="1" applyBorder="1" applyAlignment="1">
      <alignment horizontal="center" vertical="center"/>
    </xf>
    <xf numFmtId="0" fontId="72" fillId="0" borderId="70" xfId="6" applyFont="1" applyBorder="1"/>
    <xf numFmtId="0" fontId="72" fillId="29" borderId="51" xfId="6" applyFont="1" applyFill="1" applyBorder="1"/>
    <xf numFmtId="0" fontId="72" fillId="0" borderId="52" xfId="6" applyFont="1" applyBorder="1"/>
    <xf numFmtId="0" fontId="62" fillId="26" borderId="52" xfId="6" applyFont="1" applyFill="1" applyBorder="1" applyAlignment="1">
      <alignment horizontal="center" vertical="center"/>
    </xf>
    <xf numFmtId="0" fontId="72" fillId="0" borderId="57" xfId="6" applyFont="1" applyBorder="1"/>
    <xf numFmtId="0" fontId="61" fillId="27" borderId="53" xfId="6" applyFont="1" applyFill="1" applyBorder="1" applyAlignment="1">
      <alignment horizontal="center" vertical="center"/>
    </xf>
    <xf numFmtId="0" fontId="61" fillId="27" borderId="68" xfId="6" applyFont="1" applyFill="1" applyBorder="1" applyAlignment="1">
      <alignment horizontal="center" vertical="center" wrapText="1"/>
    </xf>
    <xf numFmtId="0" fontId="61" fillId="27" borderId="68" xfId="6" applyFont="1" applyFill="1" applyBorder="1" applyAlignment="1">
      <alignment horizontal="center" vertical="center"/>
    </xf>
    <xf numFmtId="0" fontId="72" fillId="0" borderId="53" xfId="6" applyFont="1" applyBorder="1"/>
    <xf numFmtId="0" fontId="72" fillId="0" borderId="54" xfId="6" applyFont="1" applyBorder="1"/>
    <xf numFmtId="0" fontId="72" fillId="0" borderId="55" xfId="6" applyFont="1" applyBorder="1"/>
    <xf numFmtId="0" fontId="72" fillId="29" borderId="56" xfId="6" applyFont="1" applyFill="1" applyBorder="1"/>
    <xf numFmtId="0" fontId="62" fillId="26" borderId="68" xfId="6" applyFont="1" applyFill="1" applyBorder="1" applyAlignment="1">
      <alignment horizontal="center" vertical="center"/>
    </xf>
    <xf numFmtId="0" fontId="65" fillId="27" borderId="57" xfId="6" applyFont="1" applyFill="1" applyBorder="1" applyAlignment="1">
      <alignment horizontal="center" vertical="center"/>
    </xf>
    <xf numFmtId="0" fontId="62" fillId="0" borderId="52" xfId="6" applyFont="1" applyBorder="1" applyAlignment="1">
      <alignment horizontal="center" vertical="center" wrapText="1"/>
    </xf>
    <xf numFmtId="0" fontId="61" fillId="0" borderId="52" xfId="6" applyFont="1" applyBorder="1" applyAlignment="1">
      <alignment horizontal="center" vertical="center"/>
    </xf>
    <xf numFmtId="0" fontId="62" fillId="27" borderId="59" xfId="6" applyFont="1" applyFill="1" applyBorder="1" applyAlignment="1">
      <alignment horizontal="center" vertical="center" wrapText="1"/>
    </xf>
    <xf numFmtId="0" fontId="62" fillId="31" borderId="53" xfId="6" applyFont="1" applyFill="1" applyBorder="1" applyAlignment="1">
      <alignment horizontal="center" vertical="center"/>
    </xf>
    <xf numFmtId="0" fontId="65" fillId="31" borderId="53" xfId="6" applyFont="1" applyFill="1" applyBorder="1" applyAlignment="1">
      <alignment horizontal="center" vertical="center"/>
    </xf>
    <xf numFmtId="0" fontId="72" fillId="0" borderId="60" xfId="6" applyFont="1" applyBorder="1"/>
    <xf numFmtId="0" fontId="72" fillId="29" borderId="59" xfId="6" applyFont="1" applyFill="1" applyBorder="1"/>
    <xf numFmtId="0" fontId="62" fillId="28" borderId="53" xfId="6" applyFont="1" applyFill="1" applyBorder="1" applyAlignment="1">
      <alignment horizontal="center" vertical="center"/>
    </xf>
    <xf numFmtId="0" fontId="61" fillId="0" borderId="68" xfId="6" applyFont="1" applyBorder="1" applyAlignment="1">
      <alignment horizontal="center" vertical="center"/>
    </xf>
    <xf numFmtId="1" fontId="61" fillId="0" borderId="55" xfId="6" applyNumberFormat="1" applyFont="1" applyBorder="1" applyAlignment="1">
      <alignment horizontal="center" vertical="center"/>
    </xf>
    <xf numFmtId="0" fontId="61" fillId="27" borderId="62" xfId="6" applyFont="1" applyFill="1" applyBorder="1" applyAlignment="1">
      <alignment horizontal="center" vertical="center"/>
    </xf>
    <xf numFmtId="0" fontId="61" fillId="0" borderId="53" xfId="6" applyFont="1" applyBorder="1"/>
    <xf numFmtId="0" fontId="62" fillId="0" borderId="53" xfId="6" applyFont="1" applyBorder="1" applyAlignment="1">
      <alignment horizontal="center" vertical="center"/>
    </xf>
    <xf numFmtId="0" fontId="72" fillId="0" borderId="71" xfId="6" applyFont="1" applyBorder="1"/>
    <xf numFmtId="0" fontId="61" fillId="27" borderId="63" xfId="6" applyFont="1" applyFill="1" applyBorder="1" applyAlignment="1">
      <alignment horizontal="center"/>
    </xf>
    <xf numFmtId="0" fontId="72" fillId="0" borderId="64" xfId="6" applyFont="1" applyBorder="1"/>
    <xf numFmtId="0" fontId="72" fillId="0" borderId="65" xfId="6" applyFont="1" applyBorder="1"/>
    <xf numFmtId="0" fontId="72" fillId="0" borderId="72" xfId="6" applyFont="1" applyBorder="1"/>
    <xf numFmtId="0" fontId="72" fillId="0" borderId="66" xfId="6" applyFont="1" applyBorder="1"/>
    <xf numFmtId="0" fontId="73" fillId="27" borderId="58" xfId="6" applyFont="1" applyFill="1" applyBorder="1" applyAlignment="1">
      <alignment horizontal="center" vertical="center"/>
    </xf>
    <xf numFmtId="0" fontId="73" fillId="0" borderId="48" xfId="6" applyFont="1" applyBorder="1" applyAlignment="1">
      <alignment horizontal="center" vertical="center"/>
    </xf>
    <xf numFmtId="0" fontId="73" fillId="26" borderId="48" xfId="6" applyFont="1" applyFill="1" applyBorder="1" applyAlignment="1">
      <alignment horizontal="center" vertical="center"/>
    </xf>
    <xf numFmtId="0" fontId="39" fillId="26" borderId="48" xfId="6" applyFont="1" applyFill="1" applyBorder="1" applyAlignment="1">
      <alignment horizontal="center" vertical="center" wrapText="1"/>
    </xf>
    <xf numFmtId="0" fontId="73" fillId="26" borderId="48" xfId="6" applyFont="1" applyFill="1" applyBorder="1" applyAlignment="1">
      <alignment horizontal="center" vertical="center" wrapText="1"/>
    </xf>
    <xf numFmtId="0" fontId="73" fillId="26" borderId="69" xfId="6" applyFont="1" applyFill="1" applyBorder="1" applyAlignment="1">
      <alignment horizontal="center" vertical="center"/>
    </xf>
    <xf numFmtId="0" fontId="59" fillId="28" borderId="48" xfId="6" applyFont="1" applyFill="1" applyBorder="1" applyAlignment="1">
      <alignment horizontal="center" vertical="center"/>
    </xf>
    <xf numFmtId="0" fontId="73" fillId="0" borderId="50" xfId="6" applyFont="1" applyBorder="1" applyAlignment="1">
      <alignment horizontal="center" vertical="center"/>
    </xf>
    <xf numFmtId="0" fontId="73" fillId="5" borderId="59" xfId="6" applyFont="1" applyFill="1" applyBorder="1" applyAlignment="1">
      <alignment horizontal="center" vertical="center"/>
    </xf>
    <xf numFmtId="0" fontId="73" fillId="0" borderId="53" xfId="6" applyFont="1" applyBorder="1" applyAlignment="1">
      <alignment horizontal="center" vertical="center"/>
    </xf>
    <xf numFmtId="0" fontId="73" fillId="0" borderId="53" xfId="6" applyFont="1" applyBorder="1" applyAlignment="1">
      <alignment horizontal="center" vertical="center" wrapText="1"/>
    </xf>
    <xf numFmtId="0" fontId="73" fillId="0" borderId="73" xfId="6" applyFont="1" applyBorder="1" applyAlignment="1">
      <alignment horizontal="center" vertical="center"/>
    </xf>
    <xf numFmtId="0" fontId="39" fillId="27" borderId="59" xfId="6" applyFont="1" applyFill="1" applyBorder="1" applyAlignment="1">
      <alignment horizontal="center" vertical="center" wrapText="1"/>
    </xf>
    <xf numFmtId="0" fontId="73" fillId="27" borderId="53" xfId="6" applyFont="1" applyFill="1" applyBorder="1" applyAlignment="1">
      <alignment horizontal="center" vertical="center"/>
    </xf>
    <xf numFmtId="0" fontId="2" fillId="0" borderId="53" xfId="6" applyFont="1" applyBorder="1" applyAlignment="1">
      <alignment vertical="center"/>
    </xf>
    <xf numFmtId="0" fontId="73" fillId="0" borderId="55" xfId="6" applyFont="1" applyBorder="1" applyAlignment="1">
      <alignment horizontal="center" vertical="center"/>
    </xf>
    <xf numFmtId="0" fontId="73" fillId="27" borderId="59" xfId="6" applyFont="1" applyFill="1" applyBorder="1" applyAlignment="1">
      <alignment horizontal="center" vertical="center"/>
    </xf>
    <xf numFmtId="0" fontId="73" fillId="31" borderId="53" xfId="6" applyFont="1" applyFill="1" applyBorder="1" applyAlignment="1">
      <alignment horizontal="center" vertical="center"/>
    </xf>
    <xf numFmtId="1" fontId="73" fillId="0" borderId="73" xfId="6" applyNumberFormat="1" applyFont="1" applyBorder="1" applyAlignment="1">
      <alignment horizontal="center" vertical="center"/>
    </xf>
    <xf numFmtId="0" fontId="53" fillId="0" borderId="59" xfId="6" applyFont="1" applyBorder="1" applyAlignment="1">
      <alignment vertical="center"/>
    </xf>
    <xf numFmtId="1" fontId="59" fillId="28" borderId="53" xfId="6" applyNumberFormat="1" applyFont="1" applyFill="1" applyBorder="1" applyAlignment="1">
      <alignment horizontal="center" vertical="center"/>
    </xf>
    <xf numFmtId="1" fontId="73" fillId="0" borderId="55" xfId="6" applyNumberFormat="1" applyFont="1" applyBorder="1" applyAlignment="1">
      <alignment horizontal="center" vertical="center"/>
    </xf>
    <xf numFmtId="0" fontId="73" fillId="28" borderId="53" xfId="6" applyFont="1" applyFill="1" applyBorder="1" applyAlignment="1">
      <alignment horizontal="center" vertical="center"/>
    </xf>
    <xf numFmtId="0" fontId="41" fillId="27" borderId="53" xfId="6" applyFont="1" applyFill="1" applyBorder="1" applyAlignment="1">
      <alignment horizontal="center" vertical="center"/>
    </xf>
    <xf numFmtId="0" fontId="75" fillId="0" borderId="53" xfId="6" applyFont="1" applyBorder="1" applyAlignment="1">
      <alignment vertical="center"/>
    </xf>
    <xf numFmtId="0" fontId="73" fillId="0" borderId="53" xfId="6" applyFont="1" applyBorder="1" applyAlignment="1">
      <alignment horizontal="center" vertical="center"/>
    </xf>
    <xf numFmtId="0" fontId="41" fillId="0" borderId="53" xfId="6" applyFont="1" applyBorder="1" applyAlignment="1">
      <alignment horizontal="center" vertical="center"/>
    </xf>
    <xf numFmtId="0" fontId="73" fillId="0" borderId="59" xfId="6" applyFont="1" applyBorder="1" applyAlignment="1">
      <alignment horizontal="center" vertical="center"/>
    </xf>
    <xf numFmtId="0" fontId="73" fillId="27" borderId="63" xfId="6" applyFont="1" applyFill="1" applyBorder="1" applyAlignment="1">
      <alignment horizontal="center" vertical="center"/>
    </xf>
    <xf numFmtId="0" fontId="73" fillId="0" borderId="64" xfId="6" applyFont="1" applyBorder="1" applyAlignment="1">
      <alignment horizontal="center" vertical="center"/>
    </xf>
    <xf numFmtId="1" fontId="73" fillId="0" borderId="64" xfId="6" applyNumberFormat="1" applyFont="1" applyBorder="1" applyAlignment="1">
      <alignment horizontal="center" vertical="center"/>
    </xf>
    <xf numFmtId="1" fontId="73" fillId="0" borderId="74" xfId="6" applyNumberFormat="1" applyFont="1" applyBorder="1" applyAlignment="1">
      <alignment horizontal="center" vertical="center"/>
    </xf>
    <xf numFmtId="0" fontId="73" fillId="0" borderId="63" xfId="6" applyFont="1" applyBorder="1" applyAlignment="1">
      <alignment horizontal="center" vertical="center"/>
    </xf>
    <xf numFmtId="0" fontId="73" fillId="0" borderId="64" xfId="6" applyFont="1" applyBorder="1" applyAlignment="1">
      <alignment horizontal="center" vertical="center"/>
    </xf>
    <xf numFmtId="0" fontId="61" fillId="0" borderId="64" xfId="6" applyFont="1" applyBorder="1" applyAlignment="1">
      <alignment horizontal="center" vertical="center"/>
    </xf>
    <xf numFmtId="0" fontId="75" fillId="0" borderId="64" xfId="6" applyFont="1" applyBorder="1" applyAlignment="1">
      <alignment vertical="center"/>
    </xf>
    <xf numFmtId="1" fontId="73" fillId="0" borderId="66" xfId="6" applyNumberFormat="1" applyFont="1" applyBorder="1" applyAlignment="1">
      <alignment horizontal="center" vertical="center"/>
    </xf>
    <xf numFmtId="0" fontId="59" fillId="0" borderId="0" xfId="6" applyFont="1" applyAlignment="1">
      <alignment horizontal="center" vertical="center" wrapText="1"/>
    </xf>
    <xf numFmtId="0" fontId="76" fillId="0" borderId="0" xfId="6" applyFont="1" applyAlignment="1">
      <alignment horizontal="center" vertical="center"/>
    </xf>
    <xf numFmtId="0" fontId="73" fillId="0" borderId="0" xfId="6" applyFont="1" applyAlignment="1">
      <alignment horizontal="center" vertical="center"/>
    </xf>
    <xf numFmtId="0" fontId="39" fillId="0" borderId="0" xfId="6" applyFont="1" applyAlignment="1">
      <alignment horizontal="center" vertical="center" wrapText="1"/>
    </xf>
    <xf numFmtId="0" fontId="73" fillId="0" borderId="0" xfId="6" applyFont="1" applyAlignment="1">
      <alignment horizontal="center" vertical="center" wrapText="1"/>
    </xf>
    <xf numFmtId="0" fontId="61" fillId="32" borderId="58" xfId="6" applyFont="1" applyFill="1" applyBorder="1" applyAlignment="1">
      <alignment horizontal="center" vertical="center"/>
    </xf>
    <xf numFmtId="0" fontId="73" fillId="33" borderId="48" xfId="6" applyFont="1" applyFill="1" applyBorder="1" applyAlignment="1">
      <alignment horizontal="center" vertical="center"/>
    </xf>
    <xf numFmtId="0" fontId="39" fillId="27" borderId="48" xfId="6" applyFont="1" applyFill="1" applyBorder="1" applyAlignment="1">
      <alignment horizontal="center" vertical="center" wrapText="1"/>
    </xf>
    <xf numFmtId="0" fontId="77" fillId="0" borderId="48" xfId="6" applyFont="1" applyBorder="1" applyAlignment="1">
      <alignment vertical="center"/>
    </xf>
    <xf numFmtId="0" fontId="61" fillId="27" borderId="75" xfId="6" applyFont="1" applyFill="1" applyBorder="1" applyAlignment="1">
      <alignment horizontal="center" vertical="center"/>
    </xf>
    <xf numFmtId="0" fontId="58" fillId="0" borderId="75" xfId="6" applyFont="1" applyBorder="1" applyAlignment="1">
      <alignment vertical="center"/>
    </xf>
    <xf numFmtId="0" fontId="59" fillId="0" borderId="48" xfId="6" applyFont="1" applyBorder="1" applyAlignment="1">
      <alignment horizontal="center" vertical="center"/>
    </xf>
    <xf numFmtId="0" fontId="73" fillId="28" borderId="48" xfId="6" applyFont="1" applyFill="1" applyBorder="1" applyAlignment="1">
      <alignment horizontal="center" vertical="center"/>
    </xf>
    <xf numFmtId="0" fontId="53" fillId="0" borderId="53" xfId="6" applyFont="1" applyBorder="1" applyAlignment="1">
      <alignment vertical="center"/>
    </xf>
    <xf numFmtId="0" fontId="77" fillId="0" borderId="53" xfId="6" applyFont="1" applyBorder="1" applyAlignment="1">
      <alignment vertical="center"/>
    </xf>
    <xf numFmtId="0" fontId="39" fillId="27" borderId="53" xfId="6" applyFont="1" applyFill="1" applyBorder="1" applyAlignment="1">
      <alignment horizontal="center" vertical="center" wrapText="1"/>
    </xf>
    <xf numFmtId="0" fontId="73" fillId="27" borderId="53" xfId="6" applyFont="1" applyFill="1" applyBorder="1" applyAlignment="1">
      <alignment horizontal="center" vertical="center" wrapText="1"/>
    </xf>
    <xf numFmtId="0" fontId="61" fillId="27" borderId="53" xfId="6" applyFont="1" applyFill="1" applyBorder="1" applyAlignment="1">
      <alignment horizontal="center" vertical="center" wrapText="1"/>
    </xf>
    <xf numFmtId="0" fontId="77" fillId="0" borderId="55" xfId="6" applyFont="1" applyBorder="1" applyAlignment="1">
      <alignment vertical="center"/>
    </xf>
    <xf numFmtId="0" fontId="41" fillId="27" borderId="53" xfId="6" applyFont="1" applyFill="1" applyBorder="1" applyAlignment="1">
      <alignment horizontal="center" vertical="center" wrapText="1"/>
    </xf>
    <xf numFmtId="0" fontId="78" fillId="0" borderId="53" xfId="6" applyFont="1" applyBorder="1" applyAlignment="1">
      <alignment horizontal="center" vertical="center"/>
    </xf>
    <xf numFmtId="0" fontId="61" fillId="27" borderId="53" xfId="6" applyFont="1" applyFill="1" applyBorder="1" applyAlignment="1">
      <alignment horizontal="center" vertical="center"/>
    </xf>
    <xf numFmtId="0" fontId="78" fillId="0" borderId="55" xfId="6" applyFont="1" applyBorder="1" applyAlignment="1">
      <alignment horizontal="center" vertical="center"/>
    </xf>
    <xf numFmtId="0" fontId="62" fillId="32" borderId="59" xfId="6" applyFont="1" applyFill="1" applyBorder="1" applyAlignment="1">
      <alignment horizontal="center" vertical="center" wrapText="1"/>
    </xf>
    <xf numFmtId="9" fontId="73" fillId="31" borderId="53" xfId="6" applyNumberFormat="1" applyFont="1" applyFill="1" applyBorder="1" applyAlignment="1">
      <alignment horizontal="center" vertical="center"/>
    </xf>
    <xf numFmtId="1" fontId="73" fillId="0" borderId="53" xfId="6" applyNumberFormat="1" applyFont="1" applyBorder="1" applyAlignment="1">
      <alignment horizontal="center" vertical="center"/>
    </xf>
    <xf numFmtId="0" fontId="80" fillId="27" borderId="53" xfId="6" applyFont="1" applyFill="1" applyBorder="1" applyAlignment="1">
      <alignment horizontal="center" vertical="center" wrapText="1"/>
    </xf>
    <xf numFmtId="0" fontId="41" fillId="28" borderId="53" xfId="6" applyFont="1" applyFill="1" applyBorder="1" applyAlignment="1">
      <alignment horizontal="center" vertical="center"/>
    </xf>
    <xf numFmtId="180" fontId="41" fillId="28" borderId="53" xfId="6" applyNumberFormat="1" applyFont="1" applyFill="1" applyBorder="1" applyAlignment="1">
      <alignment horizontal="center" vertical="center"/>
    </xf>
    <xf numFmtId="10" fontId="41" fillId="28" borderId="53" xfId="6" applyNumberFormat="1" applyFont="1" applyFill="1" applyBorder="1" applyAlignment="1">
      <alignment horizontal="center" vertical="center"/>
    </xf>
    <xf numFmtId="0" fontId="73" fillId="26" borderId="53" xfId="6" applyFont="1" applyFill="1" applyBorder="1" applyAlignment="1">
      <alignment horizontal="center" vertical="center"/>
    </xf>
    <xf numFmtId="0" fontId="59" fillId="0" borderId="53" xfId="6" applyFont="1" applyBorder="1" applyAlignment="1">
      <alignment horizontal="center" vertical="center"/>
    </xf>
    <xf numFmtId="1" fontId="73" fillId="28" borderId="53" xfId="6" applyNumberFormat="1" applyFont="1" applyFill="1" applyBorder="1" applyAlignment="1">
      <alignment horizontal="center" vertical="center"/>
    </xf>
    <xf numFmtId="1" fontId="41" fillId="0" borderId="55" xfId="6" applyNumberFormat="1" applyFont="1" applyBorder="1" applyAlignment="1">
      <alignment horizontal="center" vertical="center"/>
    </xf>
    <xf numFmtId="0" fontId="61" fillId="32" borderId="59" xfId="6" applyFont="1" applyFill="1" applyBorder="1" applyAlignment="1">
      <alignment horizontal="center" vertical="center"/>
    </xf>
    <xf numFmtId="10" fontId="68" fillId="0" borderId="53" xfId="6" applyNumberFormat="1" applyFont="1" applyBorder="1" applyAlignment="1">
      <alignment horizontal="center" vertical="center"/>
    </xf>
    <xf numFmtId="0" fontId="78" fillId="0" borderId="53" xfId="6" applyFont="1" applyBorder="1" applyAlignment="1">
      <alignment vertical="center"/>
    </xf>
    <xf numFmtId="0" fontId="40" fillId="0" borderId="53" xfId="6" applyFont="1" applyBorder="1" applyAlignment="1">
      <alignment horizontal="center" vertical="center"/>
    </xf>
    <xf numFmtId="0" fontId="58" fillId="0" borderId="71" xfId="6" applyFont="1" applyBorder="1" applyAlignment="1">
      <alignment vertical="center"/>
    </xf>
    <xf numFmtId="0" fontId="61" fillId="32" borderId="63" xfId="6" applyFont="1" applyFill="1" applyBorder="1" applyAlignment="1">
      <alignment horizontal="center" vertical="center"/>
    </xf>
    <xf numFmtId="0" fontId="77" fillId="0" borderId="64" xfId="6" applyFont="1" applyBorder="1" applyAlignment="1">
      <alignment vertical="center"/>
    </xf>
    <xf numFmtId="0" fontId="58" fillId="0" borderId="72" xfId="6" applyFont="1" applyBorder="1" applyAlignment="1">
      <alignment vertical="center"/>
    </xf>
    <xf numFmtId="0" fontId="53" fillId="0" borderId="64" xfId="6" applyFont="1" applyBorder="1" applyAlignment="1">
      <alignment vertical="center"/>
    </xf>
    <xf numFmtId="0" fontId="77" fillId="0" borderId="66" xfId="6" applyFont="1" applyBorder="1" applyAlignment="1">
      <alignment vertical="center"/>
    </xf>
    <xf numFmtId="1" fontId="73" fillId="0" borderId="0" xfId="6" applyNumberFormat="1" applyFont="1" applyAlignment="1">
      <alignment horizontal="center" vertical="center"/>
    </xf>
    <xf numFmtId="1" fontId="73" fillId="28" borderId="0" xfId="6" applyNumberFormat="1" applyFont="1" applyFill="1" applyAlignment="1">
      <alignment horizontal="center" vertical="center"/>
    </xf>
    <xf numFmtId="1" fontId="41" fillId="0" borderId="0" xfId="6" applyNumberFormat="1" applyFont="1" applyAlignment="1">
      <alignment horizontal="center" vertical="center"/>
    </xf>
    <xf numFmtId="4" fontId="76" fillId="0" borderId="0" xfId="6" applyNumberFormat="1" applyFont="1" applyAlignment="1">
      <alignment horizontal="center" vertical="center"/>
    </xf>
    <xf numFmtId="0" fontId="36" fillId="2" borderId="28" xfId="8" applyFont="1" applyFill="1" applyBorder="1" applyAlignment="1">
      <alignment horizontal="center" vertical="center" wrapText="1"/>
    </xf>
    <xf numFmtId="0" fontId="36" fillId="5" borderId="4" xfId="8" applyFont="1" applyFill="1" applyBorder="1" applyAlignment="1">
      <alignment horizontal="center" vertical="center" wrapText="1"/>
    </xf>
    <xf numFmtId="0" fontId="2" fillId="0" borderId="0" xfId="10"/>
    <xf numFmtId="177" fontId="2" fillId="0" borderId="0" xfId="10" applyNumberFormat="1"/>
    <xf numFmtId="177" fontId="2" fillId="0" borderId="0" xfId="10" applyNumberFormat="1" applyAlignment="1">
      <alignment horizontal="center"/>
    </xf>
    <xf numFmtId="0" fontId="30" fillId="0" borderId="0" xfId="6"/>
    <xf numFmtId="177" fontId="54" fillId="0" borderId="16" xfId="10" applyNumberFormat="1" applyFont="1" applyBorder="1" applyAlignment="1">
      <alignment horizontal="center" vertical="center" wrapText="1"/>
    </xf>
    <xf numFmtId="177" fontId="54" fillId="5" borderId="16" xfId="10" applyNumberFormat="1" applyFont="1" applyFill="1" applyBorder="1" applyAlignment="1">
      <alignment horizontal="center" vertical="center" wrapText="1"/>
    </xf>
    <xf numFmtId="177" fontId="54" fillId="0" borderId="0" xfId="10" applyNumberFormat="1" applyFont="1" applyAlignment="1">
      <alignment horizontal="center" vertical="center" wrapText="1"/>
    </xf>
    <xf numFmtId="177" fontId="30" fillId="0" borderId="0" xfId="6" applyNumberFormat="1"/>
    <xf numFmtId="0" fontId="81" fillId="20" borderId="76" xfId="11" applyFont="1" applyFill="1" applyBorder="1" applyAlignment="1">
      <alignment horizontal="center" vertical="center" wrapText="1"/>
    </xf>
    <xf numFmtId="184" fontId="81" fillId="20" borderId="77" xfId="11" applyNumberFormat="1" applyFont="1" applyFill="1" applyBorder="1" applyAlignment="1">
      <alignment horizontal="center" vertical="center" wrapText="1"/>
    </xf>
    <xf numFmtId="0" fontId="81" fillId="20" borderId="78" xfId="11" applyFont="1" applyFill="1" applyBorder="1" applyAlignment="1">
      <alignment horizontal="center" vertical="center" wrapText="1"/>
    </xf>
    <xf numFmtId="49" fontId="81" fillId="20" borderId="79" xfId="11" applyNumberFormat="1" applyFont="1" applyFill="1" applyBorder="1" applyAlignment="1">
      <alignment horizontal="center" vertical="center" wrapText="1"/>
    </xf>
    <xf numFmtId="49" fontId="81" fillId="20" borderId="80" xfId="11" applyNumberFormat="1" applyFont="1" applyFill="1" applyBorder="1" applyAlignment="1">
      <alignment horizontal="center" vertical="center" wrapText="1"/>
    </xf>
    <xf numFmtId="49" fontId="81" fillId="20" borderId="77" xfId="11" applyNumberFormat="1" applyFont="1" applyFill="1" applyBorder="1" applyAlignment="1">
      <alignment horizontal="center" vertical="center" wrapText="1"/>
    </xf>
    <xf numFmtId="0" fontId="81" fillId="20" borderId="81" xfId="11" applyFont="1" applyFill="1" applyBorder="1" applyAlignment="1">
      <alignment horizontal="center" vertical="center"/>
    </xf>
    <xf numFmtId="177" fontId="82" fillId="0" borderId="16" xfId="10" applyNumberFormat="1" applyFont="1" applyBorder="1" applyAlignment="1">
      <alignment horizontal="center"/>
    </xf>
    <xf numFmtId="177" fontId="82" fillId="0" borderId="16" xfId="12" applyNumberFormat="1" applyFont="1" applyBorder="1" applyAlignment="1">
      <alignment horizontal="center"/>
    </xf>
    <xf numFmtId="177" fontId="82" fillId="0" borderId="16" xfId="13" applyNumberFormat="1" applyFont="1" applyBorder="1" applyAlignment="1">
      <alignment horizontal="center"/>
    </xf>
    <xf numFmtId="177" fontId="82" fillId="0" borderId="16" xfId="14" applyNumberFormat="1" applyFont="1" applyBorder="1" applyAlignment="1">
      <alignment horizontal="center"/>
    </xf>
    <xf numFmtId="177" fontId="82" fillId="5" borderId="16" xfId="5" applyNumberFormat="1" applyFont="1" applyFill="1" applyBorder="1" applyAlignment="1">
      <alignment horizontal="center"/>
    </xf>
    <xf numFmtId="177" fontId="82" fillId="0" borderId="16" xfId="5" applyNumberFormat="1" applyFont="1" applyBorder="1" applyAlignment="1">
      <alignment horizontal="center"/>
    </xf>
    <xf numFmtId="177" fontId="82" fillId="0" borderId="0" xfId="5" applyNumberFormat="1" applyFont="1" applyBorder="1" applyAlignment="1">
      <alignment horizontal="center"/>
    </xf>
    <xf numFmtId="177" fontId="54" fillId="0" borderId="0" xfId="10" applyNumberFormat="1" applyFont="1"/>
    <xf numFmtId="0" fontId="81" fillId="20" borderId="82" xfId="11" applyFont="1" applyFill="1" applyBorder="1" applyAlignment="1">
      <alignment horizontal="center" vertical="center" wrapText="1"/>
    </xf>
    <xf numFmtId="184" fontId="81" fillId="20" borderId="83" xfId="11" applyNumberFormat="1" applyFont="1" applyFill="1" applyBorder="1" applyAlignment="1">
      <alignment horizontal="center" vertical="center" wrapText="1"/>
    </xf>
    <xf numFmtId="0" fontId="81" fillId="20" borderId="84" xfId="11" applyFont="1" applyFill="1" applyBorder="1" applyAlignment="1">
      <alignment horizontal="center" vertical="center" wrapText="1"/>
    </xf>
    <xf numFmtId="49" fontId="81" fillId="20" borderId="84" xfId="11" applyNumberFormat="1" applyFont="1" applyFill="1" applyBorder="1" applyAlignment="1">
      <alignment horizontal="center" vertical="center" wrapText="1"/>
    </xf>
    <xf numFmtId="49" fontId="23" fillId="20" borderId="84" xfId="11" applyNumberFormat="1" applyFont="1" applyFill="1" applyBorder="1" applyAlignment="1">
      <alignment horizontal="center" vertical="center" wrapText="1"/>
    </xf>
    <xf numFmtId="0" fontId="81" fillId="20" borderId="84" xfId="11" applyFont="1" applyFill="1" applyBorder="1" applyAlignment="1">
      <alignment horizontal="center" vertical="center" wrapText="1"/>
    </xf>
    <xf numFmtId="185" fontId="81" fillId="20" borderId="84" xfId="11" applyNumberFormat="1" applyFont="1" applyFill="1" applyBorder="1" applyAlignment="1">
      <alignment horizontal="center" vertical="center" wrapText="1"/>
    </xf>
    <xf numFmtId="49" fontId="84" fillId="20" borderId="84" xfId="11" applyNumberFormat="1" applyFont="1" applyFill="1" applyBorder="1" applyAlignment="1">
      <alignment horizontal="center" vertical="center" wrapText="1"/>
    </xf>
    <xf numFmtId="0" fontId="81" fillId="20" borderId="85" xfId="11" applyFont="1" applyFill="1" applyBorder="1" applyAlignment="1">
      <alignment horizontal="center" vertical="center"/>
    </xf>
    <xf numFmtId="0" fontId="23" fillId="0" borderId="0" xfId="15" applyFont="1" applyAlignment="1">
      <alignment horizontal="center" vertical="center"/>
    </xf>
    <xf numFmtId="184" fontId="23" fillId="0" borderId="0" xfId="15" applyNumberFormat="1" applyFont="1" applyAlignment="1">
      <alignment horizontal="center" vertical="center"/>
    </xf>
    <xf numFmtId="41" fontId="23" fillId="0" borderId="0" xfId="15" applyNumberFormat="1" applyFont="1" applyAlignment="1">
      <alignment horizontal="center" vertical="center"/>
    </xf>
    <xf numFmtId="9" fontId="23" fillId="0" borderId="0" xfId="9" applyFont="1" applyFill="1" applyBorder="1" applyAlignment="1">
      <alignment horizontal="center" vertical="center"/>
    </xf>
    <xf numFmtId="177" fontId="54" fillId="0" borderId="0" xfId="10" applyNumberFormat="1" applyFont="1" applyAlignment="1">
      <alignment horizontal="center"/>
    </xf>
    <xf numFmtId="0" fontId="23" fillId="0" borderId="0" xfId="11" applyFont="1" applyAlignment="1">
      <alignment horizontal="center" vertical="center"/>
    </xf>
    <xf numFmtId="177" fontId="85" fillId="0" borderId="86" xfId="6" applyNumberFormat="1" applyFont="1" applyBorder="1" applyAlignment="1">
      <alignment wrapText="1"/>
    </xf>
    <xf numFmtId="177" fontId="85" fillId="0" borderId="87" xfId="6" applyNumberFormat="1" applyFont="1" applyBorder="1" applyAlignment="1">
      <alignment wrapText="1"/>
    </xf>
    <xf numFmtId="177" fontId="85" fillId="5" borderId="87" xfId="6" applyNumberFormat="1" applyFont="1" applyFill="1" applyBorder="1" applyAlignment="1">
      <alignment wrapText="1"/>
    </xf>
    <xf numFmtId="177" fontId="85" fillId="9" borderId="87" xfId="6" applyNumberFormat="1" applyFont="1" applyFill="1" applyBorder="1" applyAlignment="1">
      <alignment wrapText="1"/>
    </xf>
    <xf numFmtId="177" fontId="86" fillId="0" borderId="87" xfId="6" applyNumberFormat="1" applyFont="1" applyBorder="1" applyAlignment="1">
      <alignment wrapText="1"/>
    </xf>
    <xf numFmtId="177" fontId="85" fillId="9" borderId="87" xfId="6" applyNumberFormat="1" applyFont="1" applyFill="1" applyBorder="1" applyAlignment="1">
      <alignment horizontal="center" wrapText="1"/>
    </xf>
    <xf numFmtId="177" fontId="85" fillId="34" borderId="87" xfId="6" applyNumberFormat="1" applyFont="1" applyFill="1" applyBorder="1" applyAlignment="1">
      <alignment wrapText="1"/>
    </xf>
    <xf numFmtId="177" fontId="85" fillId="34" borderId="88" xfId="6" applyNumberFormat="1" applyFont="1" applyFill="1" applyBorder="1" applyAlignment="1">
      <alignment wrapText="1"/>
    </xf>
    <xf numFmtId="177" fontId="87" fillId="34" borderId="88" xfId="6" applyNumberFormat="1" applyFont="1" applyFill="1" applyBorder="1" applyAlignment="1">
      <alignment wrapText="1"/>
    </xf>
    <xf numFmtId="177" fontId="85" fillId="0" borderId="89" xfId="6" applyNumberFormat="1" applyFont="1" applyBorder="1" applyAlignment="1">
      <alignment wrapText="1"/>
    </xf>
    <xf numFmtId="184" fontId="23" fillId="0" borderId="0" xfId="11" applyNumberFormat="1" applyFont="1" applyAlignment="1">
      <alignment horizontal="center" vertical="center"/>
    </xf>
    <xf numFmtId="177" fontId="85" fillId="0" borderId="90" xfId="6" applyNumberFormat="1" applyFont="1" applyBorder="1"/>
    <xf numFmtId="177" fontId="85" fillId="0" borderId="91" xfId="16" applyNumberFormat="1" applyFont="1" applyBorder="1" applyAlignment="1">
      <alignment horizontal="center"/>
    </xf>
    <xf numFmtId="177" fontId="85" fillId="0" borderId="91" xfId="17" applyNumberFormat="1" applyFont="1" applyBorder="1" applyAlignment="1">
      <alignment horizontal="center"/>
    </xf>
    <xf numFmtId="177" fontId="85" fillId="0" borderId="91" xfId="18" applyNumberFormat="1" applyFont="1" applyBorder="1" applyAlignment="1">
      <alignment horizontal="center"/>
    </xf>
    <xf numFmtId="177" fontId="85" fillId="0" borderId="91" xfId="19" applyNumberFormat="1" applyFont="1" applyBorder="1" applyAlignment="1">
      <alignment horizontal="center"/>
    </xf>
    <xf numFmtId="177" fontId="85" fillId="0" borderId="7" xfId="19" applyNumberFormat="1" applyFont="1" applyBorder="1" applyAlignment="1">
      <alignment horizontal="center"/>
    </xf>
    <xf numFmtId="177" fontId="85" fillId="35" borderId="91" xfId="18" applyNumberFormat="1" applyFont="1" applyFill="1" applyBorder="1" applyAlignment="1">
      <alignment horizontal="center"/>
    </xf>
    <xf numFmtId="177" fontId="85" fillId="0" borderId="92" xfId="19" applyNumberFormat="1" applyFont="1" applyBorder="1" applyAlignment="1">
      <alignment horizontal="center"/>
    </xf>
    <xf numFmtId="10" fontId="85" fillId="0" borderId="92" xfId="20" applyNumberFormat="1" applyFont="1" applyBorder="1" applyAlignment="1">
      <alignment horizontal="center"/>
    </xf>
    <xf numFmtId="2" fontId="85" fillId="0" borderId="92" xfId="21" applyNumberFormat="1" applyFont="1" applyBorder="1" applyAlignment="1">
      <alignment horizontal="center"/>
    </xf>
    <xf numFmtId="177" fontId="85" fillId="0" borderId="93" xfId="22" applyNumberFormat="1" applyFont="1" applyBorder="1" applyAlignment="1">
      <alignment horizontal="center"/>
    </xf>
    <xf numFmtId="177" fontId="83" fillId="0" borderId="0" xfId="12" applyNumberFormat="1" applyAlignment="1"/>
    <xf numFmtId="177" fontId="85" fillId="0" borderId="94" xfId="6" applyNumberFormat="1" applyFont="1" applyBorder="1"/>
    <xf numFmtId="177" fontId="85" fillId="0" borderId="7" xfId="16" applyNumberFormat="1" applyFont="1" applyBorder="1" applyAlignment="1">
      <alignment horizontal="center"/>
    </xf>
    <xf numFmtId="177" fontId="85" fillId="0" borderId="8" xfId="17" applyNumberFormat="1" applyFont="1" applyBorder="1" applyAlignment="1">
      <alignment horizontal="center"/>
    </xf>
    <xf numFmtId="177" fontId="85" fillId="0" borderId="7" xfId="18" applyNumberFormat="1" applyFont="1" applyBorder="1" applyAlignment="1">
      <alignment horizontal="center"/>
    </xf>
    <xf numFmtId="177" fontId="85" fillId="35" borderId="7" xfId="18" applyNumberFormat="1" applyFont="1" applyFill="1" applyBorder="1" applyAlignment="1">
      <alignment horizontal="center"/>
    </xf>
    <xf numFmtId="177" fontId="85" fillId="0" borderId="95" xfId="19" applyNumberFormat="1" applyFont="1" applyBorder="1" applyAlignment="1">
      <alignment horizontal="center"/>
    </xf>
    <xf numFmtId="10" fontId="85" fillId="0" borderId="95" xfId="20" applyNumberFormat="1" applyFont="1" applyBorder="1" applyAlignment="1">
      <alignment horizontal="center"/>
    </xf>
    <xf numFmtId="0" fontId="85" fillId="0" borderId="95" xfId="21" applyFont="1" applyBorder="1" applyAlignment="1">
      <alignment horizontal="center"/>
    </xf>
    <xf numFmtId="187" fontId="23" fillId="0" borderId="0" xfId="15" applyNumberFormat="1" applyFont="1" applyAlignment="1">
      <alignment horizontal="center" vertical="center"/>
    </xf>
    <xf numFmtId="177" fontId="85" fillId="0" borderId="96" xfId="6" applyNumberFormat="1" applyFont="1" applyBorder="1"/>
    <xf numFmtId="177" fontId="85" fillId="0" borderId="97" xfId="6" applyNumberFormat="1" applyFont="1" applyBorder="1" applyAlignment="1">
      <alignment horizontal="center"/>
    </xf>
    <xf numFmtId="177" fontId="85" fillId="0" borderId="97" xfId="21" applyNumberFormat="1" applyFont="1" applyBorder="1" applyAlignment="1">
      <alignment horizontal="center"/>
    </xf>
    <xf numFmtId="177" fontId="85" fillId="0" borderId="98" xfId="21" applyNumberFormat="1" applyFont="1" applyBorder="1" applyAlignment="1">
      <alignment horizontal="center"/>
    </xf>
    <xf numFmtId="177" fontId="85" fillId="0" borderId="99" xfId="23" applyNumberFormat="1" applyFont="1" applyBorder="1" applyAlignment="1">
      <alignment horizontal="center"/>
    </xf>
    <xf numFmtId="177" fontId="85" fillId="0" borderId="93" xfId="5" applyNumberFormat="1" applyFont="1" applyBorder="1" applyAlignment="1">
      <alignment horizontal="center"/>
    </xf>
    <xf numFmtId="177" fontId="88" fillId="0" borderId="0" xfId="12" applyNumberFormat="1" applyFont="1" applyAlignment="1"/>
    <xf numFmtId="187" fontId="23" fillId="0" borderId="0" xfId="11" applyNumberFormat="1" applyFont="1" applyAlignment="1">
      <alignment horizontal="center" vertical="center"/>
    </xf>
    <xf numFmtId="9" fontId="23" fillId="0" borderId="0" xfId="20" applyFont="1" applyFill="1" applyBorder="1" applyAlignment="1">
      <alignment horizontal="center" vertical="center"/>
    </xf>
    <xf numFmtId="184" fontId="16" fillId="0" borderId="0" xfId="15" applyNumberFormat="1" applyFont="1" applyAlignment="1">
      <alignment horizontal="center" vertical="center"/>
    </xf>
    <xf numFmtId="0" fontId="16" fillId="0" borderId="0" xfId="15" applyFont="1" applyAlignment="1">
      <alignment horizontal="center" vertical="center"/>
    </xf>
    <xf numFmtId="187" fontId="16" fillId="0" borderId="0" xfId="15" applyNumberFormat="1" applyFont="1" applyAlignment="1">
      <alignment horizontal="center" vertical="center"/>
    </xf>
    <xf numFmtId="9" fontId="16" fillId="0" borderId="0" xfId="9" applyFont="1" applyFill="1" applyBorder="1" applyAlignment="1">
      <alignment horizontal="center" vertical="center"/>
    </xf>
  </cellXfs>
  <cellStyles count="24">
    <cellStyle name="百分比 11" xfId="20" xr:uid="{958197B4-AE7D-443E-BD97-11AB5DFD5F28}"/>
    <cellStyle name="百分比 2" xfId="4" xr:uid="{56770739-3910-4E2F-9C3B-A748AD2E633A}"/>
    <cellStyle name="百分比 2 2" xfId="13" xr:uid="{7DBDE28B-6DC8-4BD9-8D69-F0D72099105A}"/>
    <cellStyle name="百分比 3" xfId="9" xr:uid="{F4EF72EF-7D52-4BAE-AF2A-FA8454CB3635}"/>
    <cellStyle name="百分比 7" xfId="14" xr:uid="{B31EB9B4-1BEE-4B92-AEBA-42634A61BA24}"/>
    <cellStyle name="常规" xfId="0" builtinId="0"/>
    <cellStyle name="常规 10" xfId="7" xr:uid="{DFFF31FD-C8A6-407B-BFF2-BACA8B0DA815}"/>
    <cellStyle name="常规 2" xfId="3" xr:uid="{05B7473F-D158-47D2-9098-7DD9E18481C9}"/>
    <cellStyle name="常规 2 2" xfId="6" xr:uid="{BE14CB12-EBED-497E-BFE1-7495D5FE8731}"/>
    <cellStyle name="常规 2 2 2" xfId="16" xr:uid="{7CF6C1BA-E562-48D2-8A11-F5E1CC0880BB}"/>
    <cellStyle name="常规 27" xfId="10" xr:uid="{DCC0550C-B995-43A5-9C85-371C21936B3E}"/>
    <cellStyle name="常规 27 2 2" xfId="12" xr:uid="{BD5B6785-03E8-44F0-B6B1-924254EF26E1}"/>
    <cellStyle name="常规 3 2" xfId="17" xr:uid="{CEF10AF4-D603-4333-B608-311F3845EDE4}"/>
    <cellStyle name="常规 4" xfId="1" xr:uid="{1B30C943-8F13-4863-82D8-91D74E9C505A}"/>
    <cellStyle name="常规 5" xfId="15" xr:uid="{0232AB8E-50DC-4F25-9218-A7FB7A9CF39C}"/>
    <cellStyle name="常规 5 4" xfId="11" xr:uid="{33A467F6-4293-44F8-9FB8-0FE842ADA193}"/>
    <cellStyle name="常规_2月综合完成率计算表 2" xfId="8" xr:uid="{510BF075-C30A-4D8F-ADA3-BEF3FD93E878}"/>
    <cellStyle name="千位分隔 2" xfId="5" xr:uid="{CD6FF0BD-0A50-44C2-82F4-6B1DD0B1B787}"/>
    <cellStyle name="千位分隔 2 2" xfId="21" xr:uid="{4A0C8D73-D12C-4A11-87B8-88C2D1D2992D}"/>
    <cellStyle name="千位分隔 2 2 2 2 2" xfId="18" xr:uid="{73CA56D9-756A-4BF2-A0D7-D84E94B47BD8}"/>
    <cellStyle name="千位分隔 3" xfId="23" xr:uid="{AA9B0F7F-2D32-454C-85FC-43A7D5A9ACB5}"/>
    <cellStyle name="千位分隔 3 2" xfId="19" xr:uid="{A0BCAA9D-256D-4FC6-97F5-9C39BFBF5208}"/>
    <cellStyle name="千位分隔 4" xfId="2" xr:uid="{9568B887-3AE5-494B-A1A9-98C41CBF87A7}"/>
    <cellStyle name="千位分隔 4 2" xfId="22" xr:uid="{2E09F235-DA02-41A9-894A-9AEA67B6FBF1}"/>
  </cellStyles>
  <dxfs count="45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NULL" TargetMode="External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59</xdr:row>
      <xdr:rowOff>28575</xdr:rowOff>
    </xdr:from>
    <xdr:to>
      <xdr:col>7</xdr:col>
      <xdr:colOff>571500</xdr:colOff>
      <xdr:row>60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72060BD-2726-4D48-8DAE-2AF52BF0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5" y="8848725"/>
          <a:ext cx="32385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266699</xdr:colOff>
      <xdr:row>41</xdr:row>
      <xdr:rowOff>28575</xdr:rowOff>
    </xdr:from>
    <xdr:to>
      <xdr:col>6</xdr:col>
      <xdr:colOff>1965840</xdr:colOff>
      <xdr:row>43</xdr:row>
      <xdr:rowOff>171449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A098FA5-7DB6-4577-857B-6EE2379AE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49474" y="7458075"/>
          <a:ext cx="1699141" cy="1504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26306</xdr:colOff>
      <xdr:row>68</xdr:row>
      <xdr:rowOff>108689</xdr:rowOff>
    </xdr:from>
    <xdr:ext cx="6224769" cy="3083309"/>
    <xdr:pic>
      <xdr:nvPicPr>
        <xdr:cNvPr id="2" name="图片 1">
          <a:extLst>
            <a:ext uri="{FF2B5EF4-FFF2-40B4-BE49-F238E27FC236}">
              <a16:creationId xmlns:a16="http://schemas.microsoft.com/office/drawing/2014/main" id="{7FAD4A3E-08A8-4FD5-84B6-256E289D592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01181" y="15443939"/>
          <a:ext cx="6224769" cy="3083309"/>
        </a:xfrm>
        <a:prstGeom prst="rect">
          <a:avLst/>
        </a:prstGeom>
      </xdr:spPr>
    </xdr:pic>
    <xdr:clientData/>
  </xdr:oneCellAnchor>
  <xdr:oneCellAnchor>
    <xdr:from>
      <xdr:col>21</xdr:col>
      <xdr:colOff>1074774</xdr:colOff>
      <xdr:row>71</xdr:row>
      <xdr:rowOff>44302</xdr:rowOff>
    </xdr:from>
    <xdr:ext cx="5524675" cy="2978298"/>
    <xdr:pic>
      <xdr:nvPicPr>
        <xdr:cNvPr id="3" name="图片 2">
          <a:extLst>
            <a:ext uri="{FF2B5EF4-FFF2-40B4-BE49-F238E27FC236}">
              <a16:creationId xmlns:a16="http://schemas.microsoft.com/office/drawing/2014/main" id="{97C76FAD-C3CE-4670-A168-0A8674883F0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11399" y="16103452"/>
          <a:ext cx="5524675" cy="2978298"/>
        </a:xfrm>
        <a:prstGeom prst="rect">
          <a:avLst/>
        </a:prstGeom>
      </xdr:spPr>
    </xdr:pic>
    <xdr:clientData/>
  </xdr:oneCellAnchor>
  <xdr:oneCellAnchor>
    <xdr:from>
      <xdr:col>27</xdr:col>
      <xdr:colOff>716882</xdr:colOff>
      <xdr:row>71</xdr:row>
      <xdr:rowOff>12533</xdr:rowOff>
    </xdr:from>
    <xdr:ext cx="4617352" cy="3016238"/>
    <xdr:pic>
      <xdr:nvPicPr>
        <xdr:cNvPr id="4" name="图片 3">
          <a:extLst>
            <a:ext uri="{FF2B5EF4-FFF2-40B4-BE49-F238E27FC236}">
              <a16:creationId xmlns:a16="http://schemas.microsoft.com/office/drawing/2014/main" id="{9C5325E4-4CBB-4906-95A0-E7017F1AF562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35257" y="16071683"/>
          <a:ext cx="4617352" cy="3016238"/>
        </a:xfrm>
        <a:prstGeom prst="rect">
          <a:avLst/>
        </a:prstGeom>
      </xdr:spPr>
    </xdr:pic>
    <xdr:clientData/>
  </xdr:oneCellAnchor>
  <xdr:oneCellAnchor>
    <xdr:from>
      <xdr:col>33</xdr:col>
      <xdr:colOff>649204</xdr:colOff>
      <xdr:row>71</xdr:row>
      <xdr:rowOff>75198</xdr:rowOff>
    </xdr:from>
    <xdr:ext cx="4377769" cy="2815257"/>
    <xdr:pic>
      <xdr:nvPicPr>
        <xdr:cNvPr id="5" name="图片 4">
          <a:extLst>
            <a:ext uri="{FF2B5EF4-FFF2-40B4-BE49-F238E27FC236}">
              <a16:creationId xmlns:a16="http://schemas.microsoft.com/office/drawing/2014/main" id="{A282D2F4-A5F2-44B3-BE63-A6ECEC86CDA4}"/>
            </a:ext>
          </a:extLst>
        </xdr:cNvPr>
        <xdr:cNvPicPr/>
      </xdr:nvPicPr>
      <xdr:blipFill>
        <a:blip xmlns:r="http://schemas.openxmlformats.org/officeDocument/2006/relationships" r:embed="rId4" r:link="rId5"/>
        <a:stretch>
          <a:fillRect/>
        </a:stretch>
      </xdr:blipFill>
      <xdr:spPr>
        <a:xfrm>
          <a:off x="39530254" y="16134348"/>
          <a:ext cx="4377769" cy="2815257"/>
        </a:xfrm>
        <a:prstGeom prst="rect">
          <a:avLst/>
        </a:prstGeom>
      </xdr:spPr>
    </xdr:pic>
    <xdr:clientData/>
  </xdr:oneCellAnchor>
  <xdr:oneCellAnchor>
    <xdr:from>
      <xdr:col>17</xdr:col>
      <xdr:colOff>90450</xdr:colOff>
      <xdr:row>110</xdr:row>
      <xdr:rowOff>73427</xdr:rowOff>
    </xdr:from>
    <xdr:ext cx="7409564" cy="3153319"/>
    <xdr:pic>
      <xdr:nvPicPr>
        <xdr:cNvPr id="6" name="图片 5">
          <a:extLst>
            <a:ext uri="{FF2B5EF4-FFF2-40B4-BE49-F238E27FC236}">
              <a16:creationId xmlns:a16="http://schemas.microsoft.com/office/drawing/2014/main" id="{532617CC-724D-4E8D-8818-53478923BF7D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31300" y="23219177"/>
          <a:ext cx="7409564" cy="3153319"/>
        </a:xfrm>
        <a:prstGeom prst="rect">
          <a:avLst/>
        </a:prstGeom>
      </xdr:spPr>
    </xdr:pic>
    <xdr:clientData/>
  </xdr:oneCellAnchor>
  <xdr:oneCellAnchor>
    <xdr:from>
      <xdr:col>22</xdr:col>
      <xdr:colOff>47403</xdr:colOff>
      <xdr:row>113</xdr:row>
      <xdr:rowOff>123067</xdr:rowOff>
    </xdr:from>
    <xdr:ext cx="7354186" cy="9841527"/>
    <xdr:pic>
      <xdr:nvPicPr>
        <xdr:cNvPr id="7" name="图片 6">
          <a:extLst>
            <a:ext uri="{FF2B5EF4-FFF2-40B4-BE49-F238E27FC236}">
              <a16:creationId xmlns:a16="http://schemas.microsoft.com/office/drawing/2014/main" id="{7841F637-57D0-4182-A7AD-B0A535FFF4F6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278" y="23811742"/>
          <a:ext cx="7354186" cy="9841527"/>
        </a:xfrm>
        <a:prstGeom prst="rect">
          <a:avLst/>
        </a:prstGeom>
      </xdr:spPr>
    </xdr:pic>
    <xdr:clientData/>
  </xdr:oneCellAnchor>
  <xdr:oneCellAnchor>
    <xdr:from>
      <xdr:col>34</xdr:col>
      <xdr:colOff>649204</xdr:colOff>
      <xdr:row>152</xdr:row>
      <xdr:rowOff>75198</xdr:rowOff>
    </xdr:from>
    <xdr:ext cx="4377769" cy="3219117"/>
    <xdr:pic>
      <xdr:nvPicPr>
        <xdr:cNvPr id="8" name="图片 7">
          <a:extLst>
            <a:ext uri="{FF2B5EF4-FFF2-40B4-BE49-F238E27FC236}">
              <a16:creationId xmlns:a16="http://schemas.microsoft.com/office/drawing/2014/main" id="{6B7602F8-8C8A-4AE6-AC42-8C426B6715A6}"/>
            </a:ext>
          </a:extLst>
        </xdr:cNvPr>
        <xdr:cNvPicPr/>
      </xdr:nvPicPr>
      <xdr:blipFill>
        <a:blip xmlns:r="http://schemas.openxmlformats.org/officeDocument/2006/relationships" r:embed="rId4" r:link="rId5"/>
        <a:stretch>
          <a:fillRect/>
        </a:stretch>
      </xdr:blipFill>
      <xdr:spPr>
        <a:xfrm>
          <a:off x="40597054" y="30821898"/>
          <a:ext cx="4377769" cy="3219117"/>
        </a:xfrm>
        <a:prstGeom prst="rect">
          <a:avLst/>
        </a:prstGeom>
      </xdr:spPr>
    </xdr:pic>
    <xdr:clientData/>
  </xdr:oneCellAnchor>
  <xdr:oneCellAnchor>
    <xdr:from>
      <xdr:col>21</xdr:col>
      <xdr:colOff>537467</xdr:colOff>
      <xdr:row>148</xdr:row>
      <xdr:rowOff>167415</xdr:rowOff>
    </xdr:from>
    <xdr:ext cx="4277059" cy="5765012"/>
    <xdr:pic>
      <xdr:nvPicPr>
        <xdr:cNvPr id="9" name="图片 8">
          <a:extLst>
            <a:ext uri="{FF2B5EF4-FFF2-40B4-BE49-F238E27FC236}">
              <a16:creationId xmlns:a16="http://schemas.microsoft.com/office/drawing/2014/main" id="{137A90B2-0985-47AB-A30C-198AC2DB9B08}"/>
            </a:ext>
          </a:extLst>
        </xdr:cNvPr>
        <xdr:cNvPicPr/>
      </xdr:nvPicPr>
      <xdr:blipFill>
        <a:blip xmlns:r="http://schemas.openxmlformats.org/officeDocument/2006/relationships" r:embed="rId8" r:link="rId5"/>
        <a:stretch>
          <a:fillRect/>
        </a:stretch>
      </xdr:blipFill>
      <xdr:spPr>
        <a:xfrm>
          <a:off x="26874092" y="30190215"/>
          <a:ext cx="4277059" cy="5765012"/>
        </a:xfrm>
        <a:prstGeom prst="rect">
          <a:avLst/>
        </a:prstGeom>
      </xdr:spPr>
    </xdr:pic>
    <xdr:clientData/>
  </xdr:oneCellAnchor>
  <xdr:oneCellAnchor>
    <xdr:from>
      <xdr:col>10</xdr:col>
      <xdr:colOff>203871</xdr:colOff>
      <xdr:row>184</xdr:row>
      <xdr:rowOff>93901</xdr:rowOff>
    </xdr:from>
    <xdr:ext cx="11471137" cy="2435553"/>
    <xdr:pic>
      <xdr:nvPicPr>
        <xdr:cNvPr id="10" name="图片 9">
          <a:extLst>
            <a:ext uri="{FF2B5EF4-FFF2-40B4-BE49-F238E27FC236}">
              <a16:creationId xmlns:a16="http://schemas.microsoft.com/office/drawing/2014/main" id="{8A244ADD-7054-4FAB-B551-956032C9B80E}"/>
            </a:ext>
          </a:extLst>
        </xdr:cNvPr>
        <xdr:cNvPicPr/>
      </xdr:nvPicPr>
      <xdr:blipFill>
        <a:blip xmlns:r="http://schemas.openxmlformats.org/officeDocument/2006/relationships" r:embed="rId9" r:link="rId5"/>
        <a:stretch>
          <a:fillRect/>
        </a:stretch>
      </xdr:blipFill>
      <xdr:spPr>
        <a:xfrm>
          <a:off x="12376821" y="36631801"/>
          <a:ext cx="11471137" cy="2435553"/>
        </a:xfrm>
        <a:prstGeom prst="rect">
          <a:avLst/>
        </a:prstGeom>
      </xdr:spPr>
    </xdr:pic>
    <xdr:clientData/>
  </xdr:oneCellAnchor>
  <xdr:oneCellAnchor>
    <xdr:from>
      <xdr:col>10</xdr:col>
      <xdr:colOff>160616</xdr:colOff>
      <xdr:row>171</xdr:row>
      <xdr:rowOff>22939</xdr:rowOff>
    </xdr:from>
    <xdr:ext cx="13481538" cy="3879544"/>
    <xdr:pic>
      <xdr:nvPicPr>
        <xdr:cNvPr id="11" name="图片 10">
          <a:extLst>
            <a:ext uri="{FF2B5EF4-FFF2-40B4-BE49-F238E27FC236}">
              <a16:creationId xmlns:a16="http://schemas.microsoft.com/office/drawing/2014/main" id="{67B8091F-DFA3-4F59-8FE4-ECD7E3F7252E}"/>
            </a:ext>
          </a:extLst>
        </xdr:cNvPr>
        <xdr:cNvPicPr/>
      </xdr:nvPicPr>
      <xdr:blipFill>
        <a:blip xmlns:r="http://schemas.openxmlformats.org/officeDocument/2006/relationships" r:embed="rId10" r:link="rId5"/>
        <a:stretch>
          <a:fillRect/>
        </a:stretch>
      </xdr:blipFill>
      <xdr:spPr>
        <a:xfrm>
          <a:off x="12333566" y="34208164"/>
          <a:ext cx="13481538" cy="3879544"/>
        </a:xfrm>
        <a:prstGeom prst="rect">
          <a:avLst/>
        </a:prstGeom>
      </xdr:spPr>
    </xdr:pic>
    <xdr:clientData/>
  </xdr:oneCellAnchor>
  <xdr:oneCellAnchor>
    <xdr:from>
      <xdr:col>22</xdr:col>
      <xdr:colOff>52917</xdr:colOff>
      <xdr:row>160</xdr:row>
      <xdr:rowOff>57151</xdr:rowOff>
    </xdr:from>
    <xdr:ext cx="3503083" cy="6298671"/>
    <xdr:pic>
      <xdr:nvPicPr>
        <xdr:cNvPr id="12" name="图片 11">
          <a:extLst>
            <a:ext uri="{FF2B5EF4-FFF2-40B4-BE49-F238E27FC236}">
              <a16:creationId xmlns:a16="http://schemas.microsoft.com/office/drawing/2014/main" id="{9E66912E-76BD-4C29-8713-5CE3F04E34D1}"/>
            </a:ext>
          </a:extLst>
        </xdr:cNvPr>
        <xdr:cNvPicPr/>
      </xdr:nvPicPr>
      <xdr:blipFill>
        <a:blip xmlns:r="http://schemas.openxmlformats.org/officeDocument/2006/relationships" r:embed="rId11" r:link="rId5"/>
        <a:stretch>
          <a:fillRect/>
        </a:stretch>
      </xdr:blipFill>
      <xdr:spPr>
        <a:xfrm>
          <a:off x="27627792" y="32251651"/>
          <a:ext cx="3503083" cy="6298671"/>
        </a:xfrm>
        <a:prstGeom prst="rect">
          <a:avLst/>
        </a:prstGeom>
      </xdr:spPr>
    </xdr:pic>
    <xdr:clientData/>
  </xdr:oneCellAnchor>
  <xdr:oneCellAnchor>
    <xdr:from>
      <xdr:col>24</xdr:col>
      <xdr:colOff>570971</xdr:colOff>
      <xdr:row>161</xdr:row>
      <xdr:rowOff>182033</xdr:rowOff>
    </xdr:from>
    <xdr:ext cx="3385608" cy="6715654"/>
    <xdr:pic>
      <xdr:nvPicPr>
        <xdr:cNvPr id="13" name="图片 12">
          <a:extLst>
            <a:ext uri="{FF2B5EF4-FFF2-40B4-BE49-F238E27FC236}">
              <a16:creationId xmlns:a16="http://schemas.microsoft.com/office/drawing/2014/main" id="{DBC01CE8-C6C3-4854-A06F-F190395099DD}"/>
            </a:ext>
          </a:extLst>
        </xdr:cNvPr>
        <xdr:cNvPicPr/>
      </xdr:nvPicPr>
      <xdr:blipFill>
        <a:blip xmlns:r="http://schemas.openxmlformats.org/officeDocument/2006/relationships" r:embed="rId12" r:link="rId5"/>
        <a:stretch>
          <a:fillRect/>
        </a:stretch>
      </xdr:blipFill>
      <xdr:spPr>
        <a:xfrm>
          <a:off x="30450896" y="32557508"/>
          <a:ext cx="3385608" cy="6715654"/>
        </a:xfrm>
        <a:prstGeom prst="rect">
          <a:avLst/>
        </a:prstGeom>
      </xdr:spPr>
    </xdr:pic>
    <xdr:clientData/>
  </xdr:oneCellAnchor>
  <xdr:oneCellAnchor>
    <xdr:from>
      <xdr:col>21</xdr:col>
      <xdr:colOff>635610</xdr:colOff>
      <xdr:row>144</xdr:row>
      <xdr:rowOff>40027</xdr:rowOff>
    </xdr:from>
    <xdr:ext cx="2276475" cy="3493748"/>
    <xdr:pic>
      <xdr:nvPicPr>
        <xdr:cNvPr id="14" name="图片 13">
          <a:extLst>
            <a:ext uri="{FF2B5EF4-FFF2-40B4-BE49-F238E27FC236}">
              <a16:creationId xmlns:a16="http://schemas.microsoft.com/office/drawing/2014/main" id="{51540975-BB7E-4AFC-AAC4-17F78C0237F7}"/>
            </a:ext>
          </a:extLst>
        </xdr:cNvPr>
        <xdr:cNvPicPr/>
      </xdr:nvPicPr>
      <xdr:blipFill>
        <a:blip xmlns:r="http://schemas.openxmlformats.org/officeDocument/2006/relationships" r:embed="rId13" r:link="rId5"/>
        <a:stretch>
          <a:fillRect/>
        </a:stretch>
      </xdr:blipFill>
      <xdr:spPr>
        <a:xfrm>
          <a:off x="26972235" y="29338927"/>
          <a:ext cx="2276475" cy="3493748"/>
        </a:xfrm>
        <a:prstGeom prst="rect">
          <a:avLst/>
        </a:prstGeom>
      </xdr:spPr>
    </xdr:pic>
    <xdr:clientData/>
  </xdr:oneCellAnchor>
  <xdr:oneCellAnchor>
    <xdr:from>
      <xdr:col>19</xdr:col>
      <xdr:colOff>189230</xdr:colOff>
      <xdr:row>27</xdr:row>
      <xdr:rowOff>74295</xdr:rowOff>
    </xdr:from>
    <xdr:ext cx="14498213" cy="7859814"/>
    <xdr:pic>
      <xdr:nvPicPr>
        <xdr:cNvPr id="15" name="图片 14">
          <a:extLst>
            <a:ext uri="{FF2B5EF4-FFF2-40B4-BE49-F238E27FC236}">
              <a16:creationId xmlns:a16="http://schemas.microsoft.com/office/drawing/2014/main" id="{A6A77DDA-8A53-4994-AD45-2F049A4A92C2}"/>
            </a:ext>
          </a:extLst>
        </xdr:cNvPr>
        <xdr:cNvPicPr/>
      </xdr:nvPicPr>
      <xdr:blipFill>
        <a:blip xmlns:r="http://schemas.openxmlformats.org/officeDocument/2006/relationships" r:embed="rId14" r:link="rId5"/>
        <a:stretch>
          <a:fillRect/>
        </a:stretch>
      </xdr:blipFill>
      <xdr:spPr>
        <a:xfrm>
          <a:off x="24725630" y="6446520"/>
          <a:ext cx="14498213" cy="78598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3810000" cy="2239704"/>
    <xdr:pic>
      <xdr:nvPicPr>
        <xdr:cNvPr id="16" name="图片 15">
          <a:extLst>
            <a:ext uri="{FF2B5EF4-FFF2-40B4-BE49-F238E27FC236}">
              <a16:creationId xmlns:a16="http://schemas.microsoft.com/office/drawing/2014/main" id="{DE6A713B-92E5-4152-99EB-908B53A71425}"/>
            </a:ext>
          </a:extLst>
        </xdr:cNvPr>
        <xdr:cNvPicPr/>
      </xdr:nvPicPr>
      <xdr:blipFill>
        <a:blip xmlns:r="http://schemas.openxmlformats.org/officeDocument/2006/relationships" r:embed="rId15" r:link="rId5"/>
        <a:stretch>
          <a:fillRect/>
        </a:stretch>
      </xdr:blipFill>
      <xdr:spPr>
        <a:xfrm>
          <a:off x="133350" y="41424225"/>
          <a:ext cx="3810000" cy="223970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211</xdr:row>
      <xdr:rowOff>0</xdr:rowOff>
    </xdr:from>
    <xdr:ext cx="3810000" cy="2191271"/>
    <xdr:pic>
      <xdr:nvPicPr>
        <xdr:cNvPr id="17" name="图片 16">
          <a:extLst>
            <a:ext uri="{FF2B5EF4-FFF2-40B4-BE49-F238E27FC236}">
              <a16:creationId xmlns:a16="http://schemas.microsoft.com/office/drawing/2014/main" id="{33F49E0B-51E0-4E8B-8C83-63830DC94ADE}"/>
            </a:ext>
          </a:extLst>
        </xdr:cNvPr>
        <xdr:cNvPicPr/>
      </xdr:nvPicPr>
      <xdr:blipFill>
        <a:blip xmlns:r="http://schemas.openxmlformats.org/officeDocument/2006/relationships" r:embed="rId16" r:link="rId5"/>
        <a:stretch>
          <a:fillRect/>
        </a:stretch>
      </xdr:blipFill>
      <xdr:spPr>
        <a:xfrm>
          <a:off x="4400550" y="41424225"/>
          <a:ext cx="3810000" cy="21912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222</xdr:row>
      <xdr:rowOff>0</xdr:rowOff>
    </xdr:from>
    <xdr:ext cx="3810000" cy="2102544"/>
    <xdr:pic>
      <xdr:nvPicPr>
        <xdr:cNvPr id="18" name="图片 17">
          <a:extLst>
            <a:ext uri="{FF2B5EF4-FFF2-40B4-BE49-F238E27FC236}">
              <a16:creationId xmlns:a16="http://schemas.microsoft.com/office/drawing/2014/main" id="{47735885-7FB9-4055-98DE-7189D284A741}"/>
            </a:ext>
          </a:extLst>
        </xdr:cNvPr>
        <xdr:cNvPicPr/>
      </xdr:nvPicPr>
      <xdr:blipFill>
        <a:blip xmlns:r="http://schemas.openxmlformats.org/officeDocument/2006/relationships" r:embed="rId15" r:link="rId5"/>
        <a:stretch>
          <a:fillRect/>
        </a:stretch>
      </xdr:blipFill>
      <xdr:spPr>
        <a:xfrm>
          <a:off x="133350" y="43414950"/>
          <a:ext cx="3810000" cy="2102544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222</xdr:row>
      <xdr:rowOff>0</xdr:rowOff>
    </xdr:from>
    <xdr:ext cx="3810000" cy="2051571"/>
    <xdr:pic>
      <xdr:nvPicPr>
        <xdr:cNvPr id="19" name="图片 18">
          <a:extLst>
            <a:ext uri="{FF2B5EF4-FFF2-40B4-BE49-F238E27FC236}">
              <a16:creationId xmlns:a16="http://schemas.microsoft.com/office/drawing/2014/main" id="{8AFD7D7D-80AB-4613-96E5-AB4FCD4EF379}"/>
            </a:ext>
          </a:extLst>
        </xdr:cNvPr>
        <xdr:cNvPicPr/>
      </xdr:nvPicPr>
      <xdr:blipFill>
        <a:blip xmlns:r="http://schemas.openxmlformats.org/officeDocument/2006/relationships" r:embed="rId16" r:link="rId5"/>
        <a:stretch>
          <a:fillRect/>
        </a:stretch>
      </xdr:blipFill>
      <xdr:spPr>
        <a:xfrm>
          <a:off x="4400550" y="43414950"/>
          <a:ext cx="3810000" cy="2051571"/>
        </a:xfrm>
        <a:prstGeom prst="rect">
          <a:avLst/>
        </a:prstGeom>
      </xdr:spPr>
    </xdr:pic>
    <xdr:clientData/>
  </xdr:oneCellAnchor>
  <xdr:oneCellAnchor>
    <xdr:from>
      <xdr:col>15</xdr:col>
      <xdr:colOff>103283</xdr:colOff>
      <xdr:row>163</xdr:row>
      <xdr:rowOff>321325</xdr:rowOff>
    </xdr:from>
    <xdr:ext cx="3810000" cy="2240068"/>
    <xdr:pic>
      <xdr:nvPicPr>
        <xdr:cNvPr id="20" name="图片 19">
          <a:extLst>
            <a:ext uri="{FF2B5EF4-FFF2-40B4-BE49-F238E27FC236}">
              <a16:creationId xmlns:a16="http://schemas.microsoft.com/office/drawing/2014/main" id="{8CD1A971-3753-48B1-B8D0-A067ADA15426}"/>
            </a:ext>
          </a:extLst>
        </xdr:cNvPr>
        <xdr:cNvPicPr/>
      </xdr:nvPicPr>
      <xdr:blipFill>
        <a:blip xmlns:r="http://schemas.openxmlformats.org/officeDocument/2006/relationships" r:embed="rId17" r:link="rId5"/>
        <a:stretch>
          <a:fillRect/>
        </a:stretch>
      </xdr:blipFill>
      <xdr:spPr>
        <a:xfrm>
          <a:off x="19581908" y="32915875"/>
          <a:ext cx="3810000" cy="2240068"/>
        </a:xfrm>
        <a:prstGeom prst="rect">
          <a:avLst/>
        </a:prstGeom>
      </xdr:spPr>
    </xdr:pic>
    <xdr:clientData/>
  </xdr:oneCellAnchor>
  <xdr:oneCellAnchor>
    <xdr:from>
      <xdr:col>18</xdr:col>
      <xdr:colOff>57380</xdr:colOff>
      <xdr:row>157</xdr:row>
      <xdr:rowOff>61511</xdr:rowOff>
    </xdr:from>
    <xdr:ext cx="2832824" cy="4608111"/>
    <xdr:pic>
      <xdr:nvPicPr>
        <xdr:cNvPr id="21" name="图片 20">
          <a:extLst>
            <a:ext uri="{FF2B5EF4-FFF2-40B4-BE49-F238E27FC236}">
              <a16:creationId xmlns:a16="http://schemas.microsoft.com/office/drawing/2014/main" id="{EC65D380-A3E9-4064-9492-58B632969F35}"/>
            </a:ext>
          </a:extLst>
        </xdr:cNvPr>
        <xdr:cNvPicPr/>
      </xdr:nvPicPr>
      <xdr:blipFill>
        <a:blip xmlns:r="http://schemas.openxmlformats.org/officeDocument/2006/relationships" r:embed="rId18" r:link="rId5"/>
        <a:stretch>
          <a:fillRect/>
        </a:stretch>
      </xdr:blipFill>
      <xdr:spPr>
        <a:xfrm>
          <a:off x="23384105" y="31713086"/>
          <a:ext cx="2832824" cy="460811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20</xdr:row>
      <xdr:rowOff>0</xdr:rowOff>
    </xdr:from>
    <xdr:to>
      <xdr:col>21</xdr:col>
      <xdr:colOff>940593</xdr:colOff>
      <xdr:row>40</xdr:row>
      <xdr:rowOff>144418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E58740-10D3-4E35-9B95-5888ECC52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900" y="6315075"/>
          <a:ext cx="13151643" cy="39925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Users\Administrator\Desktop\&#25353;&#25581;&#21488;&#36134;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Users\GEELYCW2\Documents\&#32463;&#38144;&#21830;&#20840;&#23458;&#25143;&#21015;&#34920;_2022_08_11_18_03_15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&#24037;&#20316;\&#22823;&#23458;&#25143;\2021&#22823;&#23458;&#25143;&#21488;&#3613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Users\GEELYCW2\Documents\&#35199;&#29289;&#20998;&#24405;202201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&#36130;&#21153;&#37096;&#20849;&#20139;\&#26032;&#24314;&#25991;&#20214;&#22841;\2026%20&#24180;&#24230;&#27833;&#36710;&#25991;&#20214;&#22841;\2026-05\&#21333;&#36710;&#21033;&#28070;&#34920;&#33609;&#31295;\&#36130;&#21153;&#24037;&#36164;&#24213;&#31295;\&#23457;&#26680;\&#31532;&#20108;&#31295;&#21407;&#31295;\&#65288;L&#65289;&#29123;&#27833;&#36710;-2026&#24180;05&#26376;&#35199;&#29289;&#36229;&#24066;&#38144;&#21806;&#25552;&#2510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Documents\WeChat%20Files\wxid_eodt45f8pj7v41\FileStorage\File\2024-04\&#21513;&#21033;&#36229;&#24066;24&#24180;4&#26376;&#38134;&#27827;&#20986;&#21333;&#26126;&#32454;&#26412;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&#26032;&#24314;&#25991;&#20214;&#22841;\2024&#24180;&#24230;&#26032;&#33021;&#28304;&#25991;&#20214;&#22841;\2024-5\9&#12289;&#20010;&#36151;&amp;&#22686;&#36141;\&#38134;&#27827;\&#19994;&#21153;&#24213;&#31295;\&#25353;&#25581;&#21488;&#36134;&#65288;&#38134;&#27827;&#65289;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Users\Administrator\Documents\WeChat%20Files\wxid_u9nzsae6kfsr22\FileStorage\File\2024-01\&#25353;&#25581;&#21488;&#36134;&#65288;&#26426;&#22330;&#65289;(23)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&#26032;&#24314;&#25991;&#20214;&#22841;\2024&#24180;&#24230;&#26032;&#33021;&#28304;&#25991;&#20214;&#22841;\2024-8\9&#12289;&#20010;&#36151;&amp;&#22686;&#36141;\&#31934;&#38160;\b4d35a683e0ec58f7e6e654d2f909356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Users\Administrator\AppData\Roaming\Microsoft\Excel\202101&#21326;&#38451;&#30452;&#33829;&#24215;&#38144;&#21806;&#21488;&#36134;&#26126;&#3245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.4\&#23458;&#25143;&#20851;&#31995;&#37096;&#20849;&#20139;&#30424;\&#23458;&#25143;&#20851;&#31995;&#37096;\&#23458;&#25143;&#20851;&#31995;&#37096;&#35746;&#21333;&#25253;&#34920;\3&#26376;&#21338;&#36234;&#26085;&#25253;&#34920;&#65288;&#23458;&#25143;&#20851;&#31995;&#37096;&#65289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8;&#20849;&#20139;/&#24037;&#36164;&#26680;&#23545;/2026&#24180;/2026&#24180;&#21806;&#21518;&#24037;&#36164;&#26680;&#23545;&#34920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8;&#20849;&#20139;/&#24037;&#36164;&#26680;&#23545;/2026&#24180;/2026&#24180;&#38144;&#21806;&#24037;&#36164;&#26680;&#23545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办理中"/>
      <sheetName val="按揭业务单据"/>
      <sheetName val="出库表"/>
      <sheetName val="透析表"/>
      <sheetName val="2月"/>
      <sheetName val="1月"/>
      <sheetName val="12月"/>
      <sheetName val="11月"/>
      <sheetName val="10月"/>
      <sheetName val="数据有效性"/>
      <sheetName val="政策表"/>
      <sheetName val="政策表 (备查)"/>
      <sheetName val="有效性暂存"/>
      <sheetName val="战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T3" t="str">
            <v>博越PRO</v>
          </cell>
          <cell r="V3" t="str">
            <v>A成都</v>
          </cell>
        </row>
        <row r="4">
          <cell r="T4" t="str">
            <v>博越</v>
          </cell>
          <cell r="V4" t="str">
            <v>B绵阳</v>
          </cell>
        </row>
        <row r="5">
          <cell r="T5" t="str">
            <v>博越(亚运版)</v>
          </cell>
          <cell r="V5" t="str">
            <v>C自贡</v>
          </cell>
        </row>
        <row r="6">
          <cell r="T6" t="str">
            <v>帝豪L</v>
          </cell>
          <cell r="V6" t="str">
            <v>D攀枝花</v>
          </cell>
        </row>
        <row r="7">
          <cell r="T7" t="str">
            <v>GS(自动)</v>
          </cell>
          <cell r="V7" t="str">
            <v>E泸州</v>
          </cell>
        </row>
        <row r="8">
          <cell r="T8" t="str">
            <v>博瑞(GE)</v>
          </cell>
          <cell r="V8" t="str">
            <v>F德阳</v>
          </cell>
        </row>
        <row r="9">
          <cell r="T9" t="str">
            <v>西物帝豪</v>
          </cell>
          <cell r="V9" t="str">
            <v>H广元</v>
          </cell>
        </row>
        <row r="10">
          <cell r="T10" t="str">
            <v>超市帝豪</v>
          </cell>
          <cell r="V10" t="str">
            <v>J遂宁</v>
          </cell>
        </row>
        <row r="11">
          <cell r="T11" t="str">
            <v>帝豪S</v>
          </cell>
          <cell r="V11" t="str">
            <v>K内江</v>
          </cell>
        </row>
        <row r="12">
          <cell r="T12" t="str">
            <v>GL(手动)</v>
          </cell>
          <cell r="V12" t="str">
            <v>L乐山</v>
          </cell>
        </row>
        <row r="13">
          <cell r="T13" t="str">
            <v>GL(自动)</v>
          </cell>
          <cell r="V13" t="str">
            <v>M资阳</v>
          </cell>
        </row>
        <row r="14">
          <cell r="T14" t="str">
            <v>X6</v>
          </cell>
          <cell r="V14" t="str">
            <v>Q宜宾</v>
          </cell>
        </row>
        <row r="15">
          <cell r="T15" t="str">
            <v>X3</v>
          </cell>
          <cell r="V15" t="str">
            <v>R南充</v>
          </cell>
        </row>
        <row r="16">
          <cell r="T16" t="str">
            <v>帝豪EV</v>
          </cell>
          <cell r="V16" t="str">
            <v>S达州</v>
          </cell>
        </row>
        <row r="17">
          <cell r="T17" t="str">
            <v>帝豪GSe</v>
          </cell>
          <cell r="V17" t="str">
            <v>T雅安</v>
          </cell>
        </row>
        <row r="18">
          <cell r="T18" t="str">
            <v>缤瑞(1.4T)</v>
          </cell>
          <cell r="V18" t="str">
            <v>X广安</v>
          </cell>
        </row>
        <row r="19">
          <cell r="T19" t="str">
            <v>缤越</v>
          </cell>
          <cell r="V19" t="str">
            <v>Y巴中</v>
          </cell>
        </row>
        <row r="20">
          <cell r="T20" t="str">
            <v>缤越(1.4T)</v>
          </cell>
          <cell r="V20" t="str">
            <v>Z眉山</v>
          </cell>
        </row>
        <row r="21">
          <cell r="T21" t="str">
            <v>嘉际</v>
          </cell>
          <cell r="V21" t="str">
            <v>U阿坝</v>
          </cell>
        </row>
        <row r="22">
          <cell r="T22" t="str">
            <v>星越</v>
          </cell>
          <cell r="V22" t="str">
            <v>W西昌</v>
          </cell>
        </row>
        <row r="23">
          <cell r="T23" t="str">
            <v>几何Apro</v>
          </cell>
          <cell r="V23" t="str">
            <v>V甘孜</v>
          </cell>
        </row>
        <row r="24">
          <cell r="T24" t="str">
            <v>ICON</v>
          </cell>
          <cell r="V24" t="str">
            <v>重庆</v>
          </cell>
        </row>
        <row r="25">
          <cell r="T25" t="str">
            <v>豪越</v>
          </cell>
          <cell r="V25" t="str">
            <v>西藏</v>
          </cell>
        </row>
        <row r="26">
          <cell r="T26" t="str">
            <v>几何C</v>
          </cell>
          <cell r="V26" t="str">
            <v>云南</v>
          </cell>
        </row>
        <row r="27">
          <cell r="T27" t="str">
            <v>星瑞</v>
          </cell>
          <cell r="V27" t="str">
            <v>贵州</v>
          </cell>
        </row>
        <row r="28">
          <cell r="T28" t="str">
            <v>星越ePro</v>
          </cell>
        </row>
        <row r="29">
          <cell r="T29" t="str">
            <v>博瑞ePro</v>
          </cell>
        </row>
        <row r="30">
          <cell r="T30" t="str">
            <v>嘉际ePro</v>
          </cell>
        </row>
        <row r="31">
          <cell r="T31" t="str">
            <v>缤越ePro</v>
          </cell>
        </row>
        <row r="32">
          <cell r="T32" t="str">
            <v>星越L</v>
          </cell>
        </row>
        <row r="33">
          <cell r="T33" t="str">
            <v>星越S</v>
          </cell>
        </row>
        <row r="34">
          <cell r="T34" t="str">
            <v>4代帝豪</v>
          </cell>
        </row>
        <row r="35">
          <cell r="T35" t="str">
            <v>博越X</v>
          </cell>
        </row>
        <row r="36">
          <cell r="T36" t="str">
            <v>EX3(功夫)</v>
          </cell>
        </row>
        <row r="37">
          <cell r="T37" t="str">
            <v>EX3(坚强)</v>
          </cell>
        </row>
        <row r="38">
          <cell r="T38">
            <v>0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</sheetNames>
    <sheetDataSet>
      <sheetData sheetId="0">
        <row r="2">
          <cell r="A2" t="str">
            <v>1天5小时56分钟5秒</v>
          </cell>
          <cell r="P2" t="str">
            <v>2022-08-12</v>
          </cell>
          <cell r="Q2" t="str">
            <v>2022-08-05 17:07:10</v>
          </cell>
          <cell r="R2" t="str">
            <v>跟进中</v>
          </cell>
        </row>
        <row r="3">
          <cell r="A3" t="str">
            <v>1天5小时56分钟5秒</v>
          </cell>
          <cell r="P3" t="str">
            <v>2022-08-12</v>
          </cell>
          <cell r="Q3" t="str">
            <v>2022-07-28 17:37:51</v>
          </cell>
          <cell r="R3" t="str">
            <v>跟进中</v>
          </cell>
        </row>
        <row r="4">
          <cell r="A4" t="str">
            <v>3天5小时56分钟5秒</v>
          </cell>
          <cell r="P4" t="str">
            <v>2022-08-14</v>
          </cell>
          <cell r="Q4" t="str">
            <v>2022-07-30 19:35:51</v>
          </cell>
          <cell r="R4" t="str">
            <v>跟进中</v>
          </cell>
        </row>
        <row r="5">
          <cell r="Q5" t="str">
            <v>2022-08-09 12:33:04</v>
          </cell>
          <cell r="R5" t="str">
            <v>终端</v>
          </cell>
        </row>
        <row r="6">
          <cell r="Q6" t="str">
            <v>2022-08-08 13:46:26</v>
          </cell>
          <cell r="R6" t="str">
            <v>终端</v>
          </cell>
        </row>
        <row r="7">
          <cell r="Q7" t="str">
            <v>2022-08-09 12:31:56</v>
          </cell>
          <cell r="R7" t="str">
            <v>终端</v>
          </cell>
        </row>
        <row r="8">
          <cell r="Q8" t="str">
            <v>2022-08-08 13:47:22</v>
          </cell>
          <cell r="R8" t="str">
            <v>终端</v>
          </cell>
        </row>
        <row r="9">
          <cell r="Q9" t="str">
            <v>2022-08-10 19:17:48</v>
          </cell>
        </row>
        <row r="10">
          <cell r="Q10" t="str">
            <v>2022-08-09 20:36:58</v>
          </cell>
        </row>
        <row r="11">
          <cell r="Q11" t="str">
            <v>2022-07-31 12:42:11</v>
          </cell>
        </row>
        <row r="12">
          <cell r="Q12" t="str">
            <v>2022-08-11 18:00:49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出库单"/>
      <sheetName val="出库待核"/>
      <sheetName val="核销中"/>
      <sheetName val="汇总"/>
      <sheetName val="12月"/>
      <sheetName val="11月"/>
      <sheetName val="10月"/>
      <sheetName val="9月"/>
      <sheetName val="8月"/>
      <sheetName val="7月"/>
      <sheetName val="6月"/>
      <sheetName val="5月"/>
      <sheetName val="4月"/>
      <sheetName val="3月"/>
      <sheetName val="2月"/>
      <sheetName val="1月"/>
      <sheetName val="全年"/>
      <sheetName val="被拒"/>
      <sheetName val="数据有效性"/>
      <sheetName val="下拉"/>
      <sheetName val="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西物</v>
          </cell>
        </row>
        <row r="3">
          <cell r="C3" t="str">
            <v>超市</v>
          </cell>
        </row>
        <row r="4">
          <cell r="C4" t="str">
            <v>豪明</v>
          </cell>
        </row>
        <row r="5">
          <cell r="C5" t="str">
            <v>明睿</v>
          </cell>
        </row>
      </sheetData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西物分录202201"/>
      <sheetName val="返利项目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比对表"/>
      <sheetName val="渗透率"/>
      <sheetName val="销售管理岗提成依据 新标"/>
      <sheetName val="整车成本"/>
      <sheetName val="绩效整理表"/>
      <sheetName val="装饰台账"/>
      <sheetName val="提成汇总"/>
      <sheetName val="按揭原表"/>
      <sheetName val="销售任务及完成率"/>
      <sheetName val="指标汇总"/>
      <sheetName val="工厂购进"/>
      <sheetName val="保客考核明细"/>
      <sheetName val="提成标准"/>
      <sheetName val="重功超期+活动"/>
      <sheetName val="7月重功车型奖励"/>
      <sheetName val="新保"/>
      <sheetName val="邀约专员提成"/>
      <sheetName val="翼真交付台账"/>
      <sheetName val="终端明细表"/>
      <sheetName val="翼真考核"/>
      <sheetName val="试用期员工薪酬"/>
      <sheetName val="后勤大部管理考核"/>
      <sheetName val="直营店经理提成 (财务)"/>
      <sheetName val="按揭绩效"/>
      <sheetName val="按揭明细"/>
      <sheetName val="招聘"/>
      <sheetName val="月缤瑞"/>
      <sheetName val="月超期"/>
      <sheetName val="领克销售-华阳"/>
      <sheetName val="爱车保"/>
      <sheetName val="置换服务"/>
      <sheetName val="延保提成"/>
      <sheetName val="二手置换 "/>
      <sheetName val="产品经理提成核算"/>
      <sheetName val="客户部提成"/>
      <sheetName val="XW提成-翼真发"/>
      <sheetName val="XW提成-发"/>
      <sheetName val="CS提成-发"/>
      <sheetName val="直营店提成-发"/>
      <sheetName val="公积金拷贝 -西物"/>
      <sheetName val="西物公积金"/>
      <sheetName val="公积金拷贝-超市"/>
      <sheetName val="超市公积金"/>
      <sheetName val="2026年新能源明细"/>
      <sheetName val="银河B直营店提成"/>
      <sheetName val="车展补贴"/>
      <sheetName val="银河A提成- 渠道+直营店"/>
      <sheetName val="西物基本"/>
      <sheetName val="西物翼真"/>
      <sheetName val="超市基本"/>
      <sheetName val="直营店基本"/>
      <sheetName val="保险明细"/>
      <sheetName val="上户提成"/>
      <sheetName val="上户"/>
      <sheetName val="上户中心"/>
      <sheetName val="综合表"/>
      <sheetName val="转介绍（已发现金）"/>
      <sheetName val="直营店交车"/>
      <sheetName val="新媒体"/>
      <sheetName val="顺江店"/>
      <sheetName val="超期、潜客完成"/>
      <sheetName val="大客户"/>
      <sheetName val="老款车型"/>
      <sheetName val="国五国六对照表"/>
      <sheetName val="销售管理岗提成依据"/>
      <sheetName val="系统不提成精品"/>
      <sheetName val="累积终端明细"/>
      <sheetName val="和超期库存使用表"/>
      <sheetName val="爱保驾"/>
      <sheetName val="国五国六考核表"/>
      <sheetName val="10月爱车保补发"/>
      <sheetName val="系统超额"/>
      <sheetName val="系统销售毛利"/>
      <sheetName val="系统二手车降价"/>
      <sheetName val="车展奖励（并税）"/>
      <sheetName val="服装扣款明细"/>
    </sheetNames>
    <sheetDataSet>
      <sheetData sheetId="0"/>
      <sheetData sheetId="1"/>
      <sheetData sheetId="2"/>
      <sheetData sheetId="3"/>
      <sheetData sheetId="4">
        <row r="1">
          <cell r="K1">
            <v>462</v>
          </cell>
          <cell r="Y1">
            <v>0</v>
          </cell>
        </row>
        <row r="2">
          <cell r="A2" t="str">
            <v>指标汇总部门</v>
          </cell>
          <cell r="D2" t="str">
            <v>渠道</v>
          </cell>
          <cell r="K2" t="str">
            <v>台数</v>
          </cell>
          <cell r="Y2" t="str">
            <v>整车实际节约</v>
          </cell>
        </row>
        <row r="3">
          <cell r="A3" t="str">
            <v>武侯自有店</v>
          </cell>
          <cell r="D3" t="str">
            <v>自有店</v>
          </cell>
          <cell r="K3">
            <v>1</v>
          </cell>
          <cell r="Y3">
            <v>-1100</v>
          </cell>
        </row>
        <row r="4">
          <cell r="A4" t="str">
            <v>武侯自有店</v>
          </cell>
          <cell r="D4" t="str">
            <v>自有店</v>
          </cell>
          <cell r="K4">
            <v>1</v>
          </cell>
          <cell r="Y4">
            <v>-2910</v>
          </cell>
        </row>
        <row r="5">
          <cell r="A5" t="str">
            <v>武侯自有店</v>
          </cell>
          <cell r="D5" t="str">
            <v>自有店</v>
          </cell>
          <cell r="K5">
            <v>1</v>
          </cell>
          <cell r="Y5">
            <v>-10000</v>
          </cell>
        </row>
        <row r="6">
          <cell r="A6" t="str">
            <v>武侯自有店</v>
          </cell>
          <cell r="D6" t="str">
            <v>自有店</v>
          </cell>
          <cell r="K6">
            <v>1</v>
          </cell>
          <cell r="Y6">
            <v>-50</v>
          </cell>
        </row>
        <row r="7">
          <cell r="A7" t="str">
            <v>武侯自有店</v>
          </cell>
          <cell r="D7" t="str">
            <v>直营店二网</v>
          </cell>
          <cell r="K7">
            <v>1</v>
          </cell>
          <cell r="Y7">
            <v>-1548</v>
          </cell>
        </row>
        <row r="8">
          <cell r="A8" t="str">
            <v>武侯自有店</v>
          </cell>
          <cell r="D8" t="str">
            <v>自有店</v>
          </cell>
          <cell r="K8">
            <v>1</v>
          </cell>
          <cell r="Y8">
            <v>-1000</v>
          </cell>
        </row>
        <row r="9">
          <cell r="A9" t="str">
            <v>武侯自有店</v>
          </cell>
          <cell r="D9" t="str">
            <v>自有店</v>
          </cell>
          <cell r="K9">
            <v>1</v>
          </cell>
          <cell r="Y9">
            <v>-1000</v>
          </cell>
        </row>
        <row r="10">
          <cell r="A10" t="str">
            <v>武侯自有店</v>
          </cell>
          <cell r="D10" t="str">
            <v>自有店</v>
          </cell>
          <cell r="K10">
            <v>1</v>
          </cell>
          <cell r="Y10">
            <v>-1100</v>
          </cell>
        </row>
        <row r="11">
          <cell r="A11" t="str">
            <v>武侯自有店</v>
          </cell>
          <cell r="D11" t="str">
            <v>自有店</v>
          </cell>
          <cell r="K11">
            <v>1</v>
          </cell>
          <cell r="Y11">
            <v>-2000</v>
          </cell>
        </row>
        <row r="12">
          <cell r="A12" t="str">
            <v>武侯自有店</v>
          </cell>
          <cell r="D12" t="str">
            <v>自有店</v>
          </cell>
          <cell r="K12">
            <v>1</v>
          </cell>
          <cell r="Y12">
            <v>-1000</v>
          </cell>
        </row>
        <row r="13">
          <cell r="A13" t="str">
            <v>武侯自有店</v>
          </cell>
          <cell r="D13" t="str">
            <v>自有店</v>
          </cell>
          <cell r="K13">
            <v>1</v>
          </cell>
          <cell r="Y13">
            <v>0</v>
          </cell>
        </row>
        <row r="14">
          <cell r="A14" t="str">
            <v>武侯自有店</v>
          </cell>
          <cell r="D14" t="str">
            <v>自有店</v>
          </cell>
          <cell r="K14">
            <v>1</v>
          </cell>
          <cell r="Y14">
            <v>-1000</v>
          </cell>
        </row>
        <row r="15">
          <cell r="A15" t="str">
            <v>武侯自有店</v>
          </cell>
          <cell r="D15" t="str">
            <v>自有店</v>
          </cell>
          <cell r="K15">
            <v>1</v>
          </cell>
          <cell r="Y15">
            <v>-1000</v>
          </cell>
        </row>
        <row r="16">
          <cell r="A16" t="str">
            <v>武侯自有店</v>
          </cell>
          <cell r="D16" t="str">
            <v>自有店</v>
          </cell>
          <cell r="K16">
            <v>1</v>
          </cell>
          <cell r="Y16">
            <v>-1000</v>
          </cell>
        </row>
        <row r="17">
          <cell r="A17" t="str">
            <v>武侯自有店</v>
          </cell>
          <cell r="D17" t="str">
            <v>自有店</v>
          </cell>
          <cell r="K17">
            <v>1</v>
          </cell>
          <cell r="Y17">
            <v>-3748</v>
          </cell>
        </row>
        <row r="18">
          <cell r="A18" t="str">
            <v>武侯自有店</v>
          </cell>
          <cell r="D18" t="str">
            <v>自有店</v>
          </cell>
          <cell r="K18">
            <v>1</v>
          </cell>
          <cell r="Y18">
            <v>-436</v>
          </cell>
        </row>
        <row r="19">
          <cell r="A19" t="str">
            <v>武侯自有店</v>
          </cell>
          <cell r="D19" t="str">
            <v>自有店</v>
          </cell>
          <cell r="K19">
            <v>1</v>
          </cell>
          <cell r="Y19">
            <v>-1000</v>
          </cell>
        </row>
        <row r="20">
          <cell r="A20" t="str">
            <v>武侯自有店</v>
          </cell>
          <cell r="D20" t="str">
            <v>自有店</v>
          </cell>
          <cell r="K20">
            <v>1</v>
          </cell>
          <cell r="Y20">
            <v>-1100</v>
          </cell>
        </row>
        <row r="21">
          <cell r="A21" t="str">
            <v>武侯自有店</v>
          </cell>
          <cell r="D21" t="str">
            <v>自有店</v>
          </cell>
          <cell r="K21">
            <v>1</v>
          </cell>
          <cell r="Y21">
            <v>-998</v>
          </cell>
        </row>
        <row r="22">
          <cell r="A22" t="str">
            <v>武侯自有店</v>
          </cell>
          <cell r="D22" t="str">
            <v>自有店</v>
          </cell>
          <cell r="K22">
            <v>1</v>
          </cell>
          <cell r="Y22">
            <v>-1000</v>
          </cell>
        </row>
        <row r="23">
          <cell r="A23" t="str">
            <v>武侯自有店</v>
          </cell>
          <cell r="D23" t="str">
            <v>自有店</v>
          </cell>
          <cell r="K23">
            <v>1</v>
          </cell>
          <cell r="Y23">
            <v>-2100</v>
          </cell>
        </row>
        <row r="24">
          <cell r="A24" t="str">
            <v>武侯自有店</v>
          </cell>
          <cell r="D24" t="str">
            <v>自有店</v>
          </cell>
          <cell r="K24">
            <v>1</v>
          </cell>
          <cell r="Y24">
            <v>-1000</v>
          </cell>
        </row>
        <row r="25">
          <cell r="A25" t="str">
            <v>武侯自有店</v>
          </cell>
          <cell r="D25" t="str">
            <v>自有店</v>
          </cell>
          <cell r="K25">
            <v>1</v>
          </cell>
          <cell r="Y25">
            <v>-5360</v>
          </cell>
        </row>
        <row r="26">
          <cell r="A26" t="str">
            <v>武侯自有店</v>
          </cell>
          <cell r="D26" t="str">
            <v>自有店</v>
          </cell>
          <cell r="K26">
            <v>1</v>
          </cell>
          <cell r="Y26">
            <v>-1100</v>
          </cell>
        </row>
        <row r="27">
          <cell r="A27" t="str">
            <v>武侯自有店</v>
          </cell>
          <cell r="D27" t="str">
            <v>自有店</v>
          </cell>
          <cell r="K27">
            <v>1</v>
          </cell>
          <cell r="Y27">
            <v>-1000</v>
          </cell>
        </row>
        <row r="28">
          <cell r="A28" t="str">
            <v>武侯自有店</v>
          </cell>
          <cell r="D28" t="str">
            <v>自有店</v>
          </cell>
          <cell r="K28">
            <v>1</v>
          </cell>
          <cell r="Y28">
            <v>-3200</v>
          </cell>
        </row>
        <row r="29">
          <cell r="A29" t="str">
            <v>武侯自有店</v>
          </cell>
          <cell r="D29" t="str">
            <v>自有店</v>
          </cell>
          <cell r="K29">
            <v>1</v>
          </cell>
          <cell r="Y29">
            <v>-1000</v>
          </cell>
        </row>
        <row r="30">
          <cell r="A30" t="str">
            <v>武侯自有店</v>
          </cell>
          <cell r="D30" t="str">
            <v>自有店</v>
          </cell>
          <cell r="K30">
            <v>1</v>
          </cell>
          <cell r="Y30">
            <v>-1000</v>
          </cell>
        </row>
        <row r="31">
          <cell r="A31" t="str">
            <v>武侯自有店</v>
          </cell>
          <cell r="D31" t="str">
            <v>自有店</v>
          </cell>
          <cell r="K31">
            <v>1</v>
          </cell>
          <cell r="Y31">
            <v>-1000</v>
          </cell>
        </row>
        <row r="32">
          <cell r="A32" t="str">
            <v>武侯自有店</v>
          </cell>
          <cell r="D32" t="str">
            <v>自有店</v>
          </cell>
          <cell r="K32">
            <v>1</v>
          </cell>
          <cell r="Y32">
            <v>-950</v>
          </cell>
        </row>
        <row r="33">
          <cell r="A33" t="str">
            <v>武侯自有店</v>
          </cell>
          <cell r="D33" t="str">
            <v>自有店</v>
          </cell>
          <cell r="K33">
            <v>1</v>
          </cell>
          <cell r="Y33">
            <v>-1000</v>
          </cell>
        </row>
        <row r="34">
          <cell r="A34" t="str">
            <v>武侯自有店</v>
          </cell>
          <cell r="D34" t="str">
            <v>自有店</v>
          </cell>
          <cell r="K34">
            <v>1</v>
          </cell>
          <cell r="Y34">
            <v>-6460</v>
          </cell>
        </row>
        <row r="35">
          <cell r="A35" t="str">
            <v>武侯自有店</v>
          </cell>
          <cell r="D35" t="str">
            <v>自有店</v>
          </cell>
          <cell r="K35">
            <v>1</v>
          </cell>
          <cell r="Y35">
            <v>-970</v>
          </cell>
        </row>
        <row r="36">
          <cell r="A36" t="str">
            <v>武侯自有店</v>
          </cell>
          <cell r="D36" t="str">
            <v>自有店</v>
          </cell>
          <cell r="K36">
            <v>1</v>
          </cell>
          <cell r="Y36">
            <v>-1000</v>
          </cell>
        </row>
        <row r="37">
          <cell r="A37" t="str">
            <v>武侯自有店</v>
          </cell>
          <cell r="D37" t="str">
            <v>自有店</v>
          </cell>
          <cell r="K37">
            <v>1</v>
          </cell>
          <cell r="Y37">
            <v>-1950</v>
          </cell>
        </row>
        <row r="38">
          <cell r="A38" t="str">
            <v>武侯自有店</v>
          </cell>
          <cell r="D38" t="str">
            <v>自有店</v>
          </cell>
          <cell r="K38">
            <v>1</v>
          </cell>
          <cell r="Y38">
            <v>-6500</v>
          </cell>
        </row>
        <row r="39">
          <cell r="A39" t="str">
            <v>武侯自有店</v>
          </cell>
          <cell r="D39" t="str">
            <v>自有店</v>
          </cell>
          <cell r="K39">
            <v>1</v>
          </cell>
          <cell r="Y39">
            <v>-950</v>
          </cell>
        </row>
        <row r="40">
          <cell r="A40" t="str">
            <v>武侯自有店</v>
          </cell>
          <cell r="D40" t="str">
            <v>自有店</v>
          </cell>
          <cell r="K40">
            <v>1</v>
          </cell>
          <cell r="Y40">
            <v>-950</v>
          </cell>
        </row>
        <row r="41">
          <cell r="A41" t="str">
            <v>武侯自有店</v>
          </cell>
          <cell r="D41" t="str">
            <v>自有店</v>
          </cell>
          <cell r="K41">
            <v>1</v>
          </cell>
          <cell r="Y41">
            <v>-900</v>
          </cell>
        </row>
        <row r="42">
          <cell r="A42" t="str">
            <v>武侯自有店</v>
          </cell>
          <cell r="D42" t="str">
            <v>自有店</v>
          </cell>
          <cell r="K42">
            <v>1</v>
          </cell>
          <cell r="Y42">
            <v>-950</v>
          </cell>
        </row>
        <row r="43">
          <cell r="A43" t="str">
            <v>武侯自有店</v>
          </cell>
          <cell r="D43" t="str">
            <v>自有店</v>
          </cell>
          <cell r="K43">
            <v>1</v>
          </cell>
          <cell r="Y43">
            <v>-1500</v>
          </cell>
        </row>
        <row r="44">
          <cell r="A44" t="str">
            <v>武侯自有店</v>
          </cell>
          <cell r="D44" t="str">
            <v>自有店</v>
          </cell>
          <cell r="K44">
            <v>1</v>
          </cell>
          <cell r="Y44">
            <v>-950</v>
          </cell>
        </row>
        <row r="45">
          <cell r="A45" t="str">
            <v>武侯自有店</v>
          </cell>
          <cell r="D45" t="str">
            <v>自有店</v>
          </cell>
          <cell r="K45">
            <v>1</v>
          </cell>
          <cell r="Y45">
            <v>-1000</v>
          </cell>
        </row>
        <row r="46">
          <cell r="A46" t="str">
            <v>武侯自有店</v>
          </cell>
          <cell r="D46" t="str">
            <v>自有店</v>
          </cell>
          <cell r="K46">
            <v>1</v>
          </cell>
          <cell r="Y46">
            <v>-1000</v>
          </cell>
        </row>
        <row r="47">
          <cell r="A47" t="str">
            <v>武侯自有店</v>
          </cell>
          <cell r="D47" t="str">
            <v>自有店</v>
          </cell>
          <cell r="K47">
            <v>1</v>
          </cell>
          <cell r="Y47">
            <v>-1800</v>
          </cell>
        </row>
        <row r="48">
          <cell r="A48" t="str">
            <v>武侯自有店</v>
          </cell>
          <cell r="D48" t="str">
            <v>自有店</v>
          </cell>
          <cell r="K48">
            <v>1</v>
          </cell>
          <cell r="Y48">
            <v>-500</v>
          </cell>
        </row>
        <row r="49">
          <cell r="A49" t="str">
            <v>武侯自有店</v>
          </cell>
          <cell r="D49" t="str">
            <v>自有店</v>
          </cell>
          <cell r="K49">
            <v>1</v>
          </cell>
          <cell r="Y49">
            <v>24</v>
          </cell>
        </row>
        <row r="50">
          <cell r="A50" t="str">
            <v>武侯自有店</v>
          </cell>
          <cell r="D50" t="str">
            <v>自有店</v>
          </cell>
          <cell r="K50">
            <v>1</v>
          </cell>
          <cell r="Y50">
            <v>-1000</v>
          </cell>
        </row>
        <row r="51">
          <cell r="A51" t="str">
            <v>武侯自有店</v>
          </cell>
          <cell r="D51" t="str">
            <v>自有店</v>
          </cell>
          <cell r="K51">
            <v>1</v>
          </cell>
          <cell r="Y51">
            <v>-1000</v>
          </cell>
        </row>
        <row r="52">
          <cell r="A52" t="str">
            <v>武侯自有店</v>
          </cell>
          <cell r="D52" t="str">
            <v>自有店</v>
          </cell>
          <cell r="K52">
            <v>1</v>
          </cell>
          <cell r="Y52">
            <v>-2680</v>
          </cell>
        </row>
        <row r="53">
          <cell r="A53" t="str">
            <v>武侯自有店</v>
          </cell>
          <cell r="D53" t="str">
            <v>自有店</v>
          </cell>
          <cell r="K53">
            <v>1</v>
          </cell>
          <cell r="Y53">
            <v>-1000</v>
          </cell>
        </row>
        <row r="54">
          <cell r="A54" t="str">
            <v>武侯自有店</v>
          </cell>
          <cell r="D54" t="str">
            <v>自有店</v>
          </cell>
          <cell r="K54">
            <v>1</v>
          </cell>
          <cell r="Y54">
            <v>-760</v>
          </cell>
        </row>
        <row r="55">
          <cell r="A55" t="str">
            <v>武侯自有店</v>
          </cell>
          <cell r="D55" t="str">
            <v>自有店</v>
          </cell>
          <cell r="K55">
            <v>1</v>
          </cell>
          <cell r="Y55">
            <v>-1460</v>
          </cell>
        </row>
        <row r="56">
          <cell r="A56" t="str">
            <v>武侯自有店</v>
          </cell>
          <cell r="D56" t="str">
            <v>自有店</v>
          </cell>
          <cell r="K56">
            <v>1</v>
          </cell>
          <cell r="Y56">
            <v>-6138</v>
          </cell>
        </row>
        <row r="57">
          <cell r="A57" t="str">
            <v>武侯自有店</v>
          </cell>
          <cell r="D57" t="str">
            <v>自有店</v>
          </cell>
          <cell r="K57">
            <v>1</v>
          </cell>
          <cell r="Y57">
            <v>-938</v>
          </cell>
        </row>
        <row r="58">
          <cell r="A58" t="str">
            <v>武侯自有店</v>
          </cell>
          <cell r="D58" t="str">
            <v>自有店</v>
          </cell>
          <cell r="K58">
            <v>1</v>
          </cell>
          <cell r="Y58">
            <v>-1000</v>
          </cell>
        </row>
        <row r="59">
          <cell r="A59" t="str">
            <v>武侯自有店</v>
          </cell>
          <cell r="D59" t="str">
            <v>自有店</v>
          </cell>
          <cell r="K59">
            <v>1</v>
          </cell>
          <cell r="Y59">
            <v>-888</v>
          </cell>
        </row>
        <row r="60">
          <cell r="A60" t="str">
            <v>武侯自有店</v>
          </cell>
          <cell r="D60" t="str">
            <v>自有店</v>
          </cell>
          <cell r="K60">
            <v>1</v>
          </cell>
          <cell r="Y60">
            <v>-1000</v>
          </cell>
        </row>
        <row r="61">
          <cell r="A61" t="str">
            <v>武侯自有店</v>
          </cell>
          <cell r="D61" t="str">
            <v>自有店</v>
          </cell>
          <cell r="K61">
            <v>1</v>
          </cell>
          <cell r="Y61">
            <v>0</v>
          </cell>
        </row>
        <row r="62">
          <cell r="A62" t="str">
            <v>武侯自有店</v>
          </cell>
          <cell r="D62" t="str">
            <v>自有店</v>
          </cell>
          <cell r="K62">
            <v>1</v>
          </cell>
          <cell r="Y62">
            <v>-1000</v>
          </cell>
        </row>
        <row r="63">
          <cell r="A63" t="str">
            <v>武侯自有店</v>
          </cell>
          <cell r="D63" t="str">
            <v>自有店</v>
          </cell>
          <cell r="K63">
            <v>1</v>
          </cell>
          <cell r="Y63">
            <v>-950</v>
          </cell>
        </row>
        <row r="64">
          <cell r="A64" t="str">
            <v>武侯自有店</v>
          </cell>
          <cell r="D64" t="str">
            <v>自有店</v>
          </cell>
          <cell r="K64">
            <v>1</v>
          </cell>
          <cell r="Y64">
            <v>-6850</v>
          </cell>
        </row>
        <row r="65">
          <cell r="A65" t="str">
            <v>武侯自有店</v>
          </cell>
          <cell r="D65" t="str">
            <v>自有店</v>
          </cell>
          <cell r="K65">
            <v>1</v>
          </cell>
          <cell r="Y65">
            <v>-950</v>
          </cell>
        </row>
        <row r="66">
          <cell r="A66" t="str">
            <v>武侯自有店</v>
          </cell>
          <cell r="D66" t="str">
            <v>自有店</v>
          </cell>
          <cell r="K66">
            <v>1</v>
          </cell>
          <cell r="Y66">
            <v>-1450</v>
          </cell>
        </row>
        <row r="67">
          <cell r="A67" t="str">
            <v>武侯自有店</v>
          </cell>
          <cell r="D67" t="str">
            <v>自有店</v>
          </cell>
          <cell r="K67">
            <v>1</v>
          </cell>
          <cell r="Y67">
            <v>2869.9971</v>
          </cell>
        </row>
        <row r="68">
          <cell r="A68" t="str">
            <v>武侯自有店</v>
          </cell>
          <cell r="D68" t="str">
            <v>自有店</v>
          </cell>
          <cell r="K68">
            <v>1</v>
          </cell>
          <cell r="Y68">
            <v>-1000</v>
          </cell>
        </row>
        <row r="69">
          <cell r="A69" t="str">
            <v>武侯自有店</v>
          </cell>
          <cell r="D69" t="str">
            <v>自有店</v>
          </cell>
          <cell r="K69">
            <v>1</v>
          </cell>
          <cell r="Y69">
            <v>-950</v>
          </cell>
        </row>
        <row r="70">
          <cell r="A70" t="str">
            <v>武侯自有店</v>
          </cell>
          <cell r="D70" t="str">
            <v>自有店</v>
          </cell>
          <cell r="K70">
            <v>1</v>
          </cell>
          <cell r="Y70">
            <v>-980</v>
          </cell>
        </row>
        <row r="71">
          <cell r="A71" t="str">
            <v>武侯自有店</v>
          </cell>
          <cell r="D71" t="str">
            <v>自有店</v>
          </cell>
          <cell r="K71">
            <v>1</v>
          </cell>
          <cell r="Y71">
            <v>-700</v>
          </cell>
        </row>
        <row r="72">
          <cell r="A72" t="str">
            <v>武侯自有店</v>
          </cell>
          <cell r="D72" t="str">
            <v>自有店</v>
          </cell>
          <cell r="K72">
            <v>1</v>
          </cell>
          <cell r="Y72">
            <v>-980</v>
          </cell>
        </row>
        <row r="73">
          <cell r="A73" t="str">
            <v>武侯自有店</v>
          </cell>
          <cell r="D73" t="str">
            <v>自有店</v>
          </cell>
          <cell r="K73">
            <v>1</v>
          </cell>
          <cell r="Y73">
            <v>0</v>
          </cell>
        </row>
        <row r="74">
          <cell r="A74" t="str">
            <v>武侯自有店</v>
          </cell>
          <cell r="D74" t="str">
            <v>自有店</v>
          </cell>
          <cell r="K74">
            <v>1</v>
          </cell>
          <cell r="Y74">
            <v>0</v>
          </cell>
        </row>
        <row r="75">
          <cell r="A75" t="str">
            <v>武侯自有店</v>
          </cell>
          <cell r="D75" t="str">
            <v>自有店</v>
          </cell>
          <cell r="K75">
            <v>1</v>
          </cell>
          <cell r="Y75">
            <v>-930</v>
          </cell>
        </row>
        <row r="76">
          <cell r="A76" t="str">
            <v>武侯自有店</v>
          </cell>
          <cell r="D76" t="str">
            <v>自有店</v>
          </cell>
          <cell r="K76">
            <v>1</v>
          </cell>
          <cell r="Y76">
            <v>-5980</v>
          </cell>
        </row>
        <row r="77">
          <cell r="A77" t="str">
            <v>武侯自有店</v>
          </cell>
          <cell r="D77" t="str">
            <v>自有店</v>
          </cell>
          <cell r="K77">
            <v>1</v>
          </cell>
          <cell r="Y77">
            <v>0</v>
          </cell>
        </row>
        <row r="78">
          <cell r="A78" t="str">
            <v>武侯自有店</v>
          </cell>
          <cell r="D78" t="str">
            <v>自有店</v>
          </cell>
          <cell r="K78">
            <v>1</v>
          </cell>
          <cell r="Y78">
            <v>-7350</v>
          </cell>
        </row>
        <row r="79">
          <cell r="A79" t="str">
            <v>武侯自有店</v>
          </cell>
          <cell r="D79" t="str">
            <v>自有店</v>
          </cell>
          <cell r="K79">
            <v>1</v>
          </cell>
          <cell r="Y79">
            <v>-8400</v>
          </cell>
        </row>
        <row r="80">
          <cell r="A80" t="str">
            <v>武侯自有店</v>
          </cell>
          <cell r="D80" t="str">
            <v>自有店</v>
          </cell>
          <cell r="K80">
            <v>1</v>
          </cell>
          <cell r="Y80">
            <v>1593.9987000000001</v>
          </cell>
        </row>
        <row r="81">
          <cell r="A81" t="str">
            <v>武侯自有店</v>
          </cell>
          <cell r="D81" t="str">
            <v>自有店</v>
          </cell>
          <cell r="K81">
            <v>1</v>
          </cell>
          <cell r="Y81">
            <v>-2090</v>
          </cell>
        </row>
        <row r="82">
          <cell r="A82" t="str">
            <v>武侯自有店</v>
          </cell>
          <cell r="D82" t="str">
            <v>自有店</v>
          </cell>
          <cell r="K82">
            <v>1</v>
          </cell>
          <cell r="Y82">
            <v>-4748</v>
          </cell>
        </row>
        <row r="83">
          <cell r="A83" t="str">
            <v>武侯自有店</v>
          </cell>
          <cell r="D83" t="str">
            <v>自有店</v>
          </cell>
          <cell r="K83">
            <v>1</v>
          </cell>
          <cell r="Y83">
            <v>-1130</v>
          </cell>
        </row>
        <row r="84">
          <cell r="A84" t="str">
            <v>武侯自有店</v>
          </cell>
          <cell r="D84" t="str">
            <v>自有店</v>
          </cell>
          <cell r="K84">
            <v>1</v>
          </cell>
          <cell r="Y84">
            <v>-2188</v>
          </cell>
        </row>
        <row r="85">
          <cell r="A85" t="str">
            <v>武侯自有店</v>
          </cell>
          <cell r="D85" t="str">
            <v>自有店</v>
          </cell>
          <cell r="K85">
            <v>1</v>
          </cell>
          <cell r="Y85">
            <v>-6536</v>
          </cell>
        </row>
        <row r="86">
          <cell r="A86" t="str">
            <v>武侯自有店</v>
          </cell>
          <cell r="D86" t="str">
            <v>自有店</v>
          </cell>
          <cell r="K86">
            <v>1</v>
          </cell>
          <cell r="Y86">
            <v>-1000</v>
          </cell>
        </row>
        <row r="87">
          <cell r="A87" t="str">
            <v>武侯自有店</v>
          </cell>
          <cell r="D87" t="str">
            <v>自有店</v>
          </cell>
          <cell r="K87">
            <v>1</v>
          </cell>
          <cell r="Y87">
            <v>-929.99</v>
          </cell>
        </row>
        <row r="88">
          <cell r="A88" t="str">
            <v>武侯自有店</v>
          </cell>
          <cell r="D88" t="str">
            <v>自有店</v>
          </cell>
          <cell r="K88">
            <v>1</v>
          </cell>
          <cell r="Y88">
            <v>-1000</v>
          </cell>
        </row>
        <row r="89">
          <cell r="A89" t="str">
            <v>武侯自有店</v>
          </cell>
          <cell r="D89" t="str">
            <v>自有店</v>
          </cell>
          <cell r="K89">
            <v>1</v>
          </cell>
          <cell r="Y89">
            <v>0</v>
          </cell>
        </row>
        <row r="90">
          <cell r="A90" t="str">
            <v>武侯自有店</v>
          </cell>
          <cell r="D90" t="str">
            <v>自有店</v>
          </cell>
          <cell r="K90">
            <v>1</v>
          </cell>
          <cell r="Y90">
            <v>-2050</v>
          </cell>
        </row>
        <row r="91">
          <cell r="A91" t="str">
            <v>武侯自有店</v>
          </cell>
          <cell r="D91" t="str">
            <v>自有店</v>
          </cell>
          <cell r="K91">
            <v>1</v>
          </cell>
          <cell r="Y91">
            <v>-1730.01</v>
          </cell>
        </row>
        <row r="92">
          <cell r="A92" t="str">
            <v>武侯自有店</v>
          </cell>
          <cell r="D92" t="str">
            <v>自有店</v>
          </cell>
          <cell r="K92">
            <v>1</v>
          </cell>
          <cell r="Y92">
            <v>-4198</v>
          </cell>
        </row>
        <row r="93">
          <cell r="A93" t="str">
            <v>武侯自有店</v>
          </cell>
          <cell r="D93" t="str">
            <v>自有店</v>
          </cell>
          <cell r="K93">
            <v>1</v>
          </cell>
          <cell r="Y93">
            <v>-1000</v>
          </cell>
        </row>
        <row r="94">
          <cell r="A94" t="str">
            <v>武侯自有店</v>
          </cell>
          <cell r="D94" t="str">
            <v>自有店</v>
          </cell>
          <cell r="K94">
            <v>1</v>
          </cell>
          <cell r="Y94">
            <v>-6268</v>
          </cell>
        </row>
        <row r="95">
          <cell r="A95" t="str">
            <v>武侯自有店</v>
          </cell>
          <cell r="D95" t="str">
            <v>自有店</v>
          </cell>
          <cell r="K95">
            <v>1</v>
          </cell>
          <cell r="Y95">
            <v>20</v>
          </cell>
        </row>
        <row r="96">
          <cell r="A96" t="str">
            <v>武侯自有店</v>
          </cell>
          <cell r="D96" t="str">
            <v>自有店</v>
          </cell>
          <cell r="K96">
            <v>1</v>
          </cell>
          <cell r="Y96">
            <v>-1160</v>
          </cell>
        </row>
        <row r="97">
          <cell r="A97" t="str">
            <v>武侯自有店</v>
          </cell>
          <cell r="D97" t="str">
            <v>自有店</v>
          </cell>
          <cell r="K97">
            <v>1</v>
          </cell>
          <cell r="Y97">
            <v>-1610</v>
          </cell>
        </row>
        <row r="98">
          <cell r="A98" t="str">
            <v>武侯自有店</v>
          </cell>
          <cell r="D98" t="str">
            <v>自有店</v>
          </cell>
          <cell r="K98">
            <v>1</v>
          </cell>
          <cell r="Y98">
            <v>-130</v>
          </cell>
        </row>
        <row r="99">
          <cell r="A99" t="str">
            <v>武侯自有店</v>
          </cell>
          <cell r="D99" t="str">
            <v>自有店</v>
          </cell>
          <cell r="K99">
            <v>1</v>
          </cell>
          <cell r="Y99">
            <v>-1000</v>
          </cell>
        </row>
        <row r="100">
          <cell r="A100" t="str">
            <v>武侯自有店</v>
          </cell>
          <cell r="D100" t="str">
            <v>自有店</v>
          </cell>
          <cell r="K100">
            <v>1</v>
          </cell>
          <cell r="Y100">
            <v>-1000</v>
          </cell>
        </row>
        <row r="101">
          <cell r="A101" t="str">
            <v>武侯自有店</v>
          </cell>
          <cell r="D101" t="str">
            <v>自有店</v>
          </cell>
          <cell r="K101">
            <v>1</v>
          </cell>
          <cell r="Y101">
            <v>-1000</v>
          </cell>
        </row>
        <row r="102">
          <cell r="A102" t="str">
            <v>武侯自有店</v>
          </cell>
          <cell r="D102" t="str">
            <v>自有店</v>
          </cell>
          <cell r="K102">
            <v>1</v>
          </cell>
          <cell r="Y102">
            <v>-2500</v>
          </cell>
        </row>
        <row r="103">
          <cell r="A103" t="str">
            <v>武侯自有店</v>
          </cell>
          <cell r="D103" t="str">
            <v>自有店</v>
          </cell>
          <cell r="K103">
            <v>1</v>
          </cell>
          <cell r="Y103">
            <v>-800</v>
          </cell>
        </row>
        <row r="104">
          <cell r="A104" t="str">
            <v>武侯自有店</v>
          </cell>
          <cell r="D104" t="str">
            <v>自有店</v>
          </cell>
          <cell r="K104">
            <v>1</v>
          </cell>
          <cell r="Y104">
            <v>-2080</v>
          </cell>
        </row>
        <row r="105">
          <cell r="A105" t="str">
            <v>武侯自有店</v>
          </cell>
          <cell r="D105" t="str">
            <v>自有店</v>
          </cell>
          <cell r="K105">
            <v>1</v>
          </cell>
          <cell r="Y105">
            <v>-980</v>
          </cell>
        </row>
        <row r="106">
          <cell r="A106" t="str">
            <v>武侯自有店</v>
          </cell>
          <cell r="D106" t="str">
            <v>自有店</v>
          </cell>
          <cell r="K106">
            <v>1</v>
          </cell>
          <cell r="Y106">
            <v>-1980</v>
          </cell>
        </row>
        <row r="107">
          <cell r="A107" t="str">
            <v>机场自有店</v>
          </cell>
          <cell r="D107" t="str">
            <v>自有店</v>
          </cell>
          <cell r="K107">
            <v>1</v>
          </cell>
          <cell r="Y107">
            <v>0</v>
          </cell>
        </row>
        <row r="108">
          <cell r="A108" t="str">
            <v>机场自有店</v>
          </cell>
          <cell r="D108" t="str">
            <v>自有店</v>
          </cell>
          <cell r="K108">
            <v>1</v>
          </cell>
          <cell r="Y108">
            <v>-2500</v>
          </cell>
        </row>
        <row r="109">
          <cell r="A109" t="str">
            <v>机场自有店</v>
          </cell>
          <cell r="D109" t="str">
            <v>自有店</v>
          </cell>
          <cell r="K109">
            <v>1</v>
          </cell>
          <cell r="Y109">
            <v>-3160</v>
          </cell>
        </row>
        <row r="110">
          <cell r="A110" t="str">
            <v>机场自有店</v>
          </cell>
          <cell r="D110" t="str">
            <v>自有店</v>
          </cell>
          <cell r="K110">
            <v>1</v>
          </cell>
          <cell r="Y110">
            <v>-1000</v>
          </cell>
        </row>
        <row r="111">
          <cell r="A111" t="str">
            <v>机场自有店</v>
          </cell>
          <cell r="D111" t="str">
            <v>自有店</v>
          </cell>
          <cell r="K111">
            <v>1</v>
          </cell>
          <cell r="Y111">
            <v>-7500</v>
          </cell>
        </row>
        <row r="112">
          <cell r="A112" t="str">
            <v>机场自有店</v>
          </cell>
          <cell r="D112" t="str">
            <v>自有店</v>
          </cell>
          <cell r="K112">
            <v>1</v>
          </cell>
          <cell r="Y112">
            <v>-1000</v>
          </cell>
        </row>
        <row r="113">
          <cell r="A113" t="str">
            <v>机场自有店</v>
          </cell>
          <cell r="D113" t="str">
            <v>自有店</v>
          </cell>
          <cell r="K113">
            <v>1</v>
          </cell>
          <cell r="Y113">
            <v>-1000</v>
          </cell>
        </row>
        <row r="114">
          <cell r="A114" t="str">
            <v>机场自有店</v>
          </cell>
          <cell r="D114" t="str">
            <v>自有店</v>
          </cell>
          <cell r="K114">
            <v>1</v>
          </cell>
          <cell r="Y114">
            <v>-3500</v>
          </cell>
        </row>
        <row r="115">
          <cell r="A115" t="str">
            <v>机场自有店</v>
          </cell>
          <cell r="D115" t="str">
            <v>自有店</v>
          </cell>
          <cell r="K115">
            <v>1</v>
          </cell>
          <cell r="Y115">
            <v>-1000</v>
          </cell>
        </row>
        <row r="116">
          <cell r="A116" t="str">
            <v>机场自有店</v>
          </cell>
          <cell r="D116" t="str">
            <v>自有店</v>
          </cell>
          <cell r="K116">
            <v>1</v>
          </cell>
          <cell r="Y116">
            <v>-2480</v>
          </cell>
        </row>
        <row r="117">
          <cell r="A117" t="str">
            <v>机场自有店</v>
          </cell>
          <cell r="D117" t="str">
            <v>自有店</v>
          </cell>
          <cell r="K117">
            <v>1</v>
          </cell>
          <cell r="Y117">
            <v>-1000</v>
          </cell>
        </row>
        <row r="118">
          <cell r="A118" t="str">
            <v>机场自有店</v>
          </cell>
          <cell r="D118" t="str">
            <v>自有店</v>
          </cell>
          <cell r="K118">
            <v>1</v>
          </cell>
          <cell r="Y118">
            <v>-3600</v>
          </cell>
        </row>
        <row r="119">
          <cell r="A119" t="str">
            <v>机场自有店</v>
          </cell>
          <cell r="D119" t="str">
            <v>自有店</v>
          </cell>
          <cell r="K119">
            <v>1</v>
          </cell>
          <cell r="Y119">
            <v>-1000</v>
          </cell>
        </row>
        <row r="120">
          <cell r="A120" t="str">
            <v>机场自有店</v>
          </cell>
          <cell r="D120" t="str">
            <v>自有店</v>
          </cell>
          <cell r="K120">
            <v>1</v>
          </cell>
          <cell r="Y120">
            <v>-4700</v>
          </cell>
        </row>
        <row r="121">
          <cell r="A121" t="str">
            <v>机场自有店</v>
          </cell>
          <cell r="D121" t="str">
            <v>自有店</v>
          </cell>
          <cell r="K121">
            <v>1</v>
          </cell>
          <cell r="Y121">
            <v>-1000</v>
          </cell>
        </row>
        <row r="122">
          <cell r="A122" t="str">
            <v>机场自有店</v>
          </cell>
          <cell r="D122" t="str">
            <v>自有店</v>
          </cell>
          <cell r="K122">
            <v>1</v>
          </cell>
          <cell r="Y122">
            <v>-1000</v>
          </cell>
        </row>
        <row r="123">
          <cell r="A123" t="str">
            <v>机场自有店</v>
          </cell>
          <cell r="D123" t="str">
            <v>自有店</v>
          </cell>
          <cell r="K123">
            <v>1</v>
          </cell>
          <cell r="Y123">
            <v>-1000</v>
          </cell>
        </row>
        <row r="124">
          <cell r="A124" t="str">
            <v>机场自有店</v>
          </cell>
          <cell r="D124" t="str">
            <v>自有店</v>
          </cell>
          <cell r="K124">
            <v>1</v>
          </cell>
          <cell r="Y124">
            <v>-950</v>
          </cell>
        </row>
        <row r="125">
          <cell r="A125" t="str">
            <v>机场自有店</v>
          </cell>
          <cell r="D125" t="str">
            <v>自有店</v>
          </cell>
          <cell r="K125">
            <v>1</v>
          </cell>
          <cell r="Y125">
            <v>-2300</v>
          </cell>
        </row>
        <row r="126">
          <cell r="A126" t="str">
            <v>机场自有店</v>
          </cell>
          <cell r="D126" t="str">
            <v>自有店</v>
          </cell>
          <cell r="K126">
            <v>1</v>
          </cell>
          <cell r="Y126">
            <v>-7610</v>
          </cell>
        </row>
        <row r="127">
          <cell r="A127" t="str">
            <v>机场自有店</v>
          </cell>
          <cell r="D127" t="str">
            <v>自有店</v>
          </cell>
          <cell r="K127">
            <v>1</v>
          </cell>
          <cell r="Y127">
            <v>-2000</v>
          </cell>
        </row>
        <row r="128">
          <cell r="A128" t="str">
            <v>机场自有店</v>
          </cell>
          <cell r="D128" t="str">
            <v>自有店</v>
          </cell>
          <cell r="K128">
            <v>1</v>
          </cell>
          <cell r="Y128">
            <v>-1700</v>
          </cell>
        </row>
        <row r="129">
          <cell r="A129" t="str">
            <v>机场自有店</v>
          </cell>
          <cell r="D129" t="str">
            <v>自有店</v>
          </cell>
          <cell r="K129">
            <v>1</v>
          </cell>
          <cell r="Y129">
            <v>-1000</v>
          </cell>
        </row>
        <row r="130">
          <cell r="A130" t="str">
            <v>机场自有店</v>
          </cell>
          <cell r="D130" t="str">
            <v>自有店</v>
          </cell>
          <cell r="K130">
            <v>1</v>
          </cell>
          <cell r="Y130">
            <v>-7420</v>
          </cell>
        </row>
        <row r="131">
          <cell r="A131" t="str">
            <v>机场自有店</v>
          </cell>
          <cell r="D131" t="str">
            <v>自有店</v>
          </cell>
          <cell r="K131">
            <v>1</v>
          </cell>
          <cell r="Y131">
            <v>-1000</v>
          </cell>
        </row>
        <row r="132">
          <cell r="A132" t="str">
            <v>机场自有店</v>
          </cell>
          <cell r="D132" t="str">
            <v>自有店</v>
          </cell>
          <cell r="K132">
            <v>1</v>
          </cell>
          <cell r="Y132">
            <v>-1050</v>
          </cell>
        </row>
        <row r="133">
          <cell r="A133" t="str">
            <v>机场自有店</v>
          </cell>
          <cell r="D133" t="str">
            <v>自有店</v>
          </cell>
          <cell r="K133">
            <v>1</v>
          </cell>
          <cell r="Y133">
            <v>-1000</v>
          </cell>
        </row>
        <row r="134">
          <cell r="A134" t="str">
            <v>机场自有店</v>
          </cell>
          <cell r="D134" t="str">
            <v>自有店</v>
          </cell>
          <cell r="K134">
            <v>1</v>
          </cell>
          <cell r="Y134">
            <v>-1000</v>
          </cell>
        </row>
        <row r="135">
          <cell r="A135" t="str">
            <v>机场自有店</v>
          </cell>
          <cell r="D135" t="str">
            <v>自有店</v>
          </cell>
          <cell r="K135">
            <v>1</v>
          </cell>
          <cell r="Y135">
            <v>-1000</v>
          </cell>
        </row>
        <row r="136">
          <cell r="A136" t="str">
            <v>机场自有店</v>
          </cell>
          <cell r="D136" t="str">
            <v>自有店</v>
          </cell>
          <cell r="K136">
            <v>1</v>
          </cell>
          <cell r="Y136">
            <v>-1000</v>
          </cell>
        </row>
        <row r="137">
          <cell r="A137" t="str">
            <v>机场自有店</v>
          </cell>
          <cell r="D137" t="str">
            <v>自有店</v>
          </cell>
          <cell r="K137">
            <v>1</v>
          </cell>
          <cell r="Y137">
            <v>-1000</v>
          </cell>
        </row>
        <row r="138">
          <cell r="A138" t="str">
            <v>机场自有店</v>
          </cell>
          <cell r="D138" t="str">
            <v>自有店</v>
          </cell>
          <cell r="K138">
            <v>1</v>
          </cell>
          <cell r="Y138">
            <v>-968</v>
          </cell>
        </row>
        <row r="139">
          <cell r="A139" t="str">
            <v>机场自有店</v>
          </cell>
          <cell r="D139" t="str">
            <v>自有店</v>
          </cell>
          <cell r="K139">
            <v>1</v>
          </cell>
          <cell r="Y139">
            <v>-4358</v>
          </cell>
        </row>
        <row r="140">
          <cell r="A140" t="str">
            <v>机场自有店</v>
          </cell>
          <cell r="D140" t="str">
            <v>自有店</v>
          </cell>
          <cell r="K140">
            <v>1</v>
          </cell>
          <cell r="Y140">
            <v>-1360</v>
          </cell>
        </row>
        <row r="141">
          <cell r="A141" t="str">
            <v>机场自有店</v>
          </cell>
          <cell r="D141" t="str">
            <v>自有店</v>
          </cell>
          <cell r="K141">
            <v>1</v>
          </cell>
          <cell r="Y141">
            <v>-4159</v>
          </cell>
        </row>
        <row r="142">
          <cell r="A142" t="str">
            <v>机场自有店</v>
          </cell>
          <cell r="D142" t="str">
            <v>自有店</v>
          </cell>
          <cell r="K142">
            <v>1</v>
          </cell>
          <cell r="Y142">
            <v>-1000</v>
          </cell>
        </row>
        <row r="143">
          <cell r="A143" t="str">
            <v>机场自有店</v>
          </cell>
          <cell r="D143" t="str">
            <v>自有店</v>
          </cell>
          <cell r="K143">
            <v>1</v>
          </cell>
          <cell r="Y143">
            <v>-1600</v>
          </cell>
        </row>
        <row r="144">
          <cell r="A144" t="str">
            <v>机场自有店</v>
          </cell>
          <cell r="D144" t="str">
            <v>自有店</v>
          </cell>
          <cell r="K144">
            <v>1</v>
          </cell>
          <cell r="Y144">
            <v>-1000</v>
          </cell>
        </row>
        <row r="145">
          <cell r="A145" t="str">
            <v>机场自有店</v>
          </cell>
          <cell r="D145" t="str">
            <v>自有店</v>
          </cell>
          <cell r="K145">
            <v>1</v>
          </cell>
          <cell r="Y145">
            <v>-3500</v>
          </cell>
        </row>
        <row r="146">
          <cell r="A146" t="str">
            <v>机场自有店</v>
          </cell>
          <cell r="D146" t="str">
            <v>自有店</v>
          </cell>
          <cell r="K146">
            <v>1</v>
          </cell>
          <cell r="Y146">
            <v>-1000</v>
          </cell>
        </row>
        <row r="147">
          <cell r="A147" t="str">
            <v>机场自有店</v>
          </cell>
          <cell r="D147" t="str">
            <v>自有店</v>
          </cell>
          <cell r="K147">
            <v>1</v>
          </cell>
          <cell r="Y147">
            <v>-1000</v>
          </cell>
        </row>
        <row r="148">
          <cell r="A148" t="str">
            <v>机场自有店</v>
          </cell>
          <cell r="D148" t="str">
            <v>自有店</v>
          </cell>
          <cell r="K148">
            <v>1</v>
          </cell>
          <cell r="Y148">
            <v>-1000</v>
          </cell>
        </row>
        <row r="149">
          <cell r="A149" t="str">
            <v>机场自有店</v>
          </cell>
          <cell r="D149" t="str">
            <v>自有店</v>
          </cell>
          <cell r="K149">
            <v>1</v>
          </cell>
          <cell r="Y149">
            <v>-10238</v>
          </cell>
        </row>
        <row r="150">
          <cell r="A150" t="str">
            <v>机场自有店</v>
          </cell>
          <cell r="D150" t="str">
            <v>自有店</v>
          </cell>
          <cell r="K150">
            <v>1</v>
          </cell>
          <cell r="Y150">
            <v>-1000</v>
          </cell>
        </row>
        <row r="151">
          <cell r="A151" t="str">
            <v>机场自有店</v>
          </cell>
          <cell r="D151" t="str">
            <v>自有店</v>
          </cell>
          <cell r="K151">
            <v>1</v>
          </cell>
          <cell r="Y151">
            <v>-1730</v>
          </cell>
        </row>
        <row r="152">
          <cell r="A152" t="str">
            <v>机场自有店</v>
          </cell>
          <cell r="D152" t="str">
            <v>自有店</v>
          </cell>
          <cell r="K152">
            <v>1</v>
          </cell>
          <cell r="Y152">
            <v>-3200</v>
          </cell>
        </row>
        <row r="153">
          <cell r="A153" t="str">
            <v>机场自有店</v>
          </cell>
          <cell r="D153" t="str">
            <v>自有店</v>
          </cell>
          <cell r="K153">
            <v>1</v>
          </cell>
          <cell r="Y153">
            <v>-3800</v>
          </cell>
        </row>
        <row r="154">
          <cell r="A154" t="str">
            <v>机场自有店</v>
          </cell>
          <cell r="D154" t="str">
            <v>自有店</v>
          </cell>
          <cell r="K154">
            <v>1</v>
          </cell>
          <cell r="Y154">
            <v>-1000</v>
          </cell>
        </row>
        <row r="155">
          <cell r="A155" t="str">
            <v>机场自有店</v>
          </cell>
          <cell r="D155" t="str">
            <v>自有店</v>
          </cell>
          <cell r="K155">
            <v>1</v>
          </cell>
          <cell r="Y155">
            <v>-2250</v>
          </cell>
        </row>
        <row r="156">
          <cell r="A156" t="str">
            <v>机场自有店</v>
          </cell>
          <cell r="D156" t="str">
            <v>自有店</v>
          </cell>
          <cell r="K156">
            <v>1</v>
          </cell>
          <cell r="Y156">
            <v>-4000</v>
          </cell>
        </row>
        <row r="157">
          <cell r="A157" t="str">
            <v>机场自有店</v>
          </cell>
          <cell r="D157" t="str">
            <v>自有店</v>
          </cell>
          <cell r="K157">
            <v>1</v>
          </cell>
          <cell r="Y157">
            <v>-1000</v>
          </cell>
        </row>
        <row r="158">
          <cell r="A158" t="str">
            <v>机场自有店</v>
          </cell>
          <cell r="D158" t="str">
            <v>自有店</v>
          </cell>
          <cell r="K158">
            <v>1</v>
          </cell>
          <cell r="Y158">
            <v>-1000</v>
          </cell>
        </row>
        <row r="159">
          <cell r="A159" t="str">
            <v>机场自有店</v>
          </cell>
          <cell r="D159" t="str">
            <v>自有店</v>
          </cell>
          <cell r="K159">
            <v>1</v>
          </cell>
          <cell r="Y159">
            <v>-1550</v>
          </cell>
        </row>
        <row r="160">
          <cell r="A160" t="str">
            <v>机场自有店</v>
          </cell>
          <cell r="D160" t="str">
            <v>自有店</v>
          </cell>
          <cell r="K160">
            <v>1</v>
          </cell>
          <cell r="Y160">
            <v>-3000</v>
          </cell>
        </row>
        <row r="161">
          <cell r="A161" t="str">
            <v>机场自有店</v>
          </cell>
          <cell r="D161" t="str">
            <v>自有店</v>
          </cell>
          <cell r="K161">
            <v>1</v>
          </cell>
          <cell r="Y161">
            <v>-958</v>
          </cell>
        </row>
        <row r="162">
          <cell r="A162" t="str">
            <v>机场自有店</v>
          </cell>
          <cell r="D162" t="str">
            <v>自有店</v>
          </cell>
          <cell r="K162">
            <v>1</v>
          </cell>
          <cell r="Y162">
            <v>-1000</v>
          </cell>
        </row>
        <row r="163">
          <cell r="A163" t="str">
            <v>机场自有店</v>
          </cell>
          <cell r="D163" t="str">
            <v>自有店</v>
          </cell>
          <cell r="K163">
            <v>1</v>
          </cell>
          <cell r="Y163">
            <v>-3680</v>
          </cell>
        </row>
        <row r="164">
          <cell r="A164" t="str">
            <v>机场自有店</v>
          </cell>
          <cell r="D164" t="str">
            <v>自有店</v>
          </cell>
          <cell r="K164">
            <v>1</v>
          </cell>
          <cell r="Y164">
            <v>-610</v>
          </cell>
        </row>
        <row r="165">
          <cell r="A165" t="str">
            <v>机场自有店</v>
          </cell>
          <cell r="D165" t="str">
            <v>自有店</v>
          </cell>
          <cell r="K165">
            <v>1</v>
          </cell>
          <cell r="Y165">
            <v>-900</v>
          </cell>
        </row>
        <row r="166">
          <cell r="A166" t="str">
            <v>机场自有店</v>
          </cell>
          <cell r="D166" t="str">
            <v>自有店</v>
          </cell>
          <cell r="K166">
            <v>1</v>
          </cell>
          <cell r="Y166">
            <v>-1700</v>
          </cell>
        </row>
        <row r="167">
          <cell r="A167" t="str">
            <v>机场自有店</v>
          </cell>
          <cell r="D167" t="str">
            <v>自有店</v>
          </cell>
          <cell r="K167">
            <v>1</v>
          </cell>
          <cell r="Y167">
            <v>-1000</v>
          </cell>
        </row>
        <row r="168">
          <cell r="A168" t="str">
            <v>机场自有店</v>
          </cell>
          <cell r="D168" t="str">
            <v>自有店</v>
          </cell>
          <cell r="K168">
            <v>1</v>
          </cell>
          <cell r="Y168">
            <v>-1000</v>
          </cell>
        </row>
        <row r="169">
          <cell r="A169" t="str">
            <v>机场自有店</v>
          </cell>
          <cell r="D169" t="str">
            <v>自有店</v>
          </cell>
          <cell r="K169">
            <v>1</v>
          </cell>
          <cell r="Y169">
            <v>-1000</v>
          </cell>
        </row>
        <row r="170">
          <cell r="A170" t="str">
            <v>机场自有店</v>
          </cell>
          <cell r="D170" t="str">
            <v>自有店</v>
          </cell>
          <cell r="K170">
            <v>1</v>
          </cell>
          <cell r="Y170">
            <v>-1000</v>
          </cell>
        </row>
        <row r="171">
          <cell r="A171" t="str">
            <v>机场自有店</v>
          </cell>
          <cell r="D171" t="str">
            <v>自有店</v>
          </cell>
          <cell r="K171">
            <v>1</v>
          </cell>
          <cell r="Y171">
            <v>-1000</v>
          </cell>
        </row>
        <row r="172">
          <cell r="A172" t="str">
            <v>机场自有店</v>
          </cell>
          <cell r="D172" t="str">
            <v>自有店</v>
          </cell>
          <cell r="K172">
            <v>1</v>
          </cell>
          <cell r="Y172">
            <v>-950</v>
          </cell>
        </row>
        <row r="173">
          <cell r="A173" t="str">
            <v>机场自有店</v>
          </cell>
          <cell r="D173" t="str">
            <v>自有店</v>
          </cell>
          <cell r="K173">
            <v>1</v>
          </cell>
          <cell r="Y173">
            <v>-1000</v>
          </cell>
        </row>
        <row r="174">
          <cell r="A174" t="str">
            <v>机场自有店</v>
          </cell>
          <cell r="D174" t="str">
            <v>自有店</v>
          </cell>
          <cell r="K174">
            <v>1</v>
          </cell>
          <cell r="Y174">
            <v>-1000</v>
          </cell>
        </row>
        <row r="175">
          <cell r="A175" t="str">
            <v>机场自有店</v>
          </cell>
          <cell r="D175" t="str">
            <v>自有店</v>
          </cell>
          <cell r="K175">
            <v>1</v>
          </cell>
          <cell r="Y175">
            <v>-1000</v>
          </cell>
        </row>
        <row r="176">
          <cell r="A176" t="str">
            <v>机场自有店</v>
          </cell>
          <cell r="D176" t="str">
            <v>自有店</v>
          </cell>
          <cell r="K176">
            <v>1</v>
          </cell>
          <cell r="Y176">
            <v>-1000</v>
          </cell>
        </row>
        <row r="177">
          <cell r="A177" t="str">
            <v>机场自有店</v>
          </cell>
          <cell r="D177" t="str">
            <v>自有店</v>
          </cell>
          <cell r="K177">
            <v>1</v>
          </cell>
          <cell r="Y177">
            <v>-6218</v>
          </cell>
        </row>
        <row r="178">
          <cell r="A178" t="str">
            <v>机场自有店</v>
          </cell>
          <cell r="D178" t="str">
            <v>自有店</v>
          </cell>
          <cell r="K178">
            <v>1</v>
          </cell>
          <cell r="Y178">
            <v>-4900</v>
          </cell>
        </row>
        <row r="179">
          <cell r="A179" t="str">
            <v>机场自有店</v>
          </cell>
          <cell r="D179" t="str">
            <v>自有店</v>
          </cell>
          <cell r="K179">
            <v>1</v>
          </cell>
          <cell r="Y179">
            <v>-1000</v>
          </cell>
        </row>
        <row r="180">
          <cell r="A180" t="str">
            <v>机场自有店</v>
          </cell>
          <cell r="D180" t="str">
            <v>自有店</v>
          </cell>
          <cell r="K180">
            <v>1</v>
          </cell>
          <cell r="Y180">
            <v>0</v>
          </cell>
        </row>
        <row r="181">
          <cell r="A181" t="str">
            <v>机场自有店</v>
          </cell>
          <cell r="D181" t="str">
            <v>自有店</v>
          </cell>
          <cell r="K181">
            <v>1</v>
          </cell>
          <cell r="Y181">
            <v>-2050</v>
          </cell>
        </row>
        <row r="182">
          <cell r="A182" t="str">
            <v>机场自有店</v>
          </cell>
          <cell r="D182" t="str">
            <v>自有店</v>
          </cell>
          <cell r="K182">
            <v>1</v>
          </cell>
          <cell r="Y182">
            <v>-1504</v>
          </cell>
        </row>
        <row r="183">
          <cell r="A183" t="str">
            <v>机场自有店</v>
          </cell>
          <cell r="D183" t="str">
            <v>自有店</v>
          </cell>
          <cell r="K183">
            <v>1</v>
          </cell>
          <cell r="Y183">
            <v>-2180</v>
          </cell>
        </row>
        <row r="184">
          <cell r="A184" t="str">
            <v>机场自有店</v>
          </cell>
          <cell r="D184" t="str">
            <v>自有店</v>
          </cell>
          <cell r="K184">
            <v>1</v>
          </cell>
          <cell r="Y184">
            <v>-1000</v>
          </cell>
        </row>
        <row r="185">
          <cell r="A185" t="str">
            <v>机场自有店</v>
          </cell>
          <cell r="D185" t="str">
            <v>自有店</v>
          </cell>
          <cell r="K185">
            <v>1</v>
          </cell>
          <cell r="Y185">
            <v>-1000</v>
          </cell>
        </row>
        <row r="186">
          <cell r="A186" t="str">
            <v>机场自有店</v>
          </cell>
          <cell r="D186" t="str">
            <v>自有店</v>
          </cell>
          <cell r="K186">
            <v>1</v>
          </cell>
          <cell r="Y186">
            <v>-1000</v>
          </cell>
        </row>
        <row r="187">
          <cell r="A187" t="str">
            <v>机场自有店</v>
          </cell>
          <cell r="D187" t="str">
            <v>自有店</v>
          </cell>
          <cell r="K187">
            <v>1</v>
          </cell>
          <cell r="Y187">
            <v>-6480</v>
          </cell>
        </row>
        <row r="188">
          <cell r="A188" t="str">
            <v>机场自有店</v>
          </cell>
          <cell r="D188" t="str">
            <v>自有店</v>
          </cell>
          <cell r="K188">
            <v>1</v>
          </cell>
          <cell r="Y188">
            <v>-1950</v>
          </cell>
        </row>
        <row r="189">
          <cell r="A189" t="str">
            <v>机场自有店</v>
          </cell>
          <cell r="D189" t="str">
            <v>自有店</v>
          </cell>
          <cell r="K189">
            <v>1</v>
          </cell>
          <cell r="Y189">
            <v>-950</v>
          </cell>
        </row>
        <row r="190">
          <cell r="A190" t="str">
            <v>机场自有店</v>
          </cell>
          <cell r="D190" t="str">
            <v>自有店</v>
          </cell>
          <cell r="K190">
            <v>1</v>
          </cell>
          <cell r="Y190">
            <v>-1500</v>
          </cell>
        </row>
        <row r="191">
          <cell r="A191" t="str">
            <v>机场自有店</v>
          </cell>
          <cell r="D191" t="str">
            <v>自有店</v>
          </cell>
          <cell r="K191">
            <v>1</v>
          </cell>
          <cell r="Y191">
            <v>-1080</v>
          </cell>
        </row>
        <row r="192">
          <cell r="A192" t="str">
            <v>机场自有店</v>
          </cell>
          <cell r="D192" t="str">
            <v>自有店</v>
          </cell>
          <cell r="K192">
            <v>1</v>
          </cell>
          <cell r="Y192">
            <v>-2990</v>
          </cell>
        </row>
        <row r="193">
          <cell r="A193" t="str">
            <v>机场自有店</v>
          </cell>
          <cell r="D193" t="str">
            <v>自有店</v>
          </cell>
          <cell r="K193">
            <v>1</v>
          </cell>
          <cell r="Y193">
            <v>-900</v>
          </cell>
        </row>
        <row r="194">
          <cell r="A194" t="str">
            <v>机场自有店</v>
          </cell>
          <cell r="D194" t="str">
            <v>自有店</v>
          </cell>
          <cell r="K194">
            <v>1</v>
          </cell>
          <cell r="Y194">
            <v>-4390</v>
          </cell>
        </row>
        <row r="195">
          <cell r="A195" t="str">
            <v>机场自有店</v>
          </cell>
          <cell r="D195" t="str">
            <v>自有店</v>
          </cell>
          <cell r="K195">
            <v>1</v>
          </cell>
          <cell r="Y195">
            <v>-500</v>
          </cell>
        </row>
        <row r="196">
          <cell r="A196" t="str">
            <v>机场自有店</v>
          </cell>
          <cell r="D196" t="str">
            <v>自有店</v>
          </cell>
          <cell r="K196">
            <v>1</v>
          </cell>
          <cell r="Y196">
            <v>-1000</v>
          </cell>
        </row>
        <row r="197">
          <cell r="A197" t="str">
            <v>机场自有店</v>
          </cell>
          <cell r="D197" t="str">
            <v>自有店</v>
          </cell>
          <cell r="K197">
            <v>1</v>
          </cell>
          <cell r="Y197">
            <v>-3500</v>
          </cell>
        </row>
        <row r="198">
          <cell r="A198" t="str">
            <v>机场自有店</v>
          </cell>
          <cell r="D198" t="str">
            <v>自有店</v>
          </cell>
          <cell r="K198">
            <v>1</v>
          </cell>
          <cell r="Y198">
            <v>-1000</v>
          </cell>
        </row>
        <row r="199">
          <cell r="A199" t="str">
            <v>机场自有店</v>
          </cell>
          <cell r="D199" t="str">
            <v>自有店</v>
          </cell>
          <cell r="K199">
            <v>1</v>
          </cell>
          <cell r="Y199">
            <v>-4000</v>
          </cell>
        </row>
        <row r="200">
          <cell r="A200" t="str">
            <v>机场自有店</v>
          </cell>
          <cell r="D200" t="str">
            <v>自有店</v>
          </cell>
          <cell r="K200">
            <v>1</v>
          </cell>
          <cell r="Y200">
            <v>-1710</v>
          </cell>
        </row>
        <row r="201">
          <cell r="A201" t="str">
            <v>机场自有店</v>
          </cell>
          <cell r="D201" t="str">
            <v>自有店</v>
          </cell>
          <cell r="K201">
            <v>1</v>
          </cell>
          <cell r="Y201">
            <v>-980</v>
          </cell>
        </row>
        <row r="202">
          <cell r="A202" t="str">
            <v>机场自有店</v>
          </cell>
          <cell r="D202" t="str">
            <v>自有店</v>
          </cell>
          <cell r="K202">
            <v>1</v>
          </cell>
          <cell r="Y202">
            <v>-2000</v>
          </cell>
        </row>
        <row r="203">
          <cell r="A203" t="str">
            <v>机场自有店</v>
          </cell>
          <cell r="D203" t="str">
            <v>自有店</v>
          </cell>
          <cell r="K203">
            <v>1</v>
          </cell>
          <cell r="Y203">
            <v>-1000</v>
          </cell>
        </row>
        <row r="204">
          <cell r="A204" t="str">
            <v>机场自有店</v>
          </cell>
          <cell r="D204" t="str">
            <v>自有店</v>
          </cell>
          <cell r="K204">
            <v>1</v>
          </cell>
          <cell r="Y204">
            <v>-1000</v>
          </cell>
        </row>
        <row r="205">
          <cell r="A205" t="str">
            <v>机场自有店</v>
          </cell>
          <cell r="D205" t="str">
            <v>自有店</v>
          </cell>
          <cell r="K205">
            <v>1</v>
          </cell>
          <cell r="Y205">
            <v>-1000</v>
          </cell>
        </row>
        <row r="206">
          <cell r="A206" t="str">
            <v>机场自有店</v>
          </cell>
          <cell r="D206" t="str">
            <v>自有店</v>
          </cell>
          <cell r="K206">
            <v>1</v>
          </cell>
          <cell r="Y206">
            <v>-6000</v>
          </cell>
        </row>
        <row r="207">
          <cell r="A207" t="str">
            <v>机场自有店</v>
          </cell>
          <cell r="D207" t="str">
            <v>自有店</v>
          </cell>
          <cell r="K207">
            <v>1</v>
          </cell>
          <cell r="Y207">
            <v>-2778</v>
          </cell>
        </row>
        <row r="208">
          <cell r="A208" t="str">
            <v>大邑直营店</v>
          </cell>
          <cell r="D208" t="str">
            <v>直营店二网</v>
          </cell>
          <cell r="K208">
            <v>1</v>
          </cell>
          <cell r="Y208">
            <v>-1000</v>
          </cell>
        </row>
        <row r="209">
          <cell r="A209" t="str">
            <v>大邑直营店</v>
          </cell>
          <cell r="D209" t="str">
            <v>直营店店面</v>
          </cell>
          <cell r="K209">
            <v>1</v>
          </cell>
          <cell r="Y209">
            <v>0</v>
          </cell>
        </row>
        <row r="210">
          <cell r="A210" t="str">
            <v>大邑直营店</v>
          </cell>
          <cell r="D210" t="str">
            <v>直营店店面</v>
          </cell>
          <cell r="K210">
            <v>1</v>
          </cell>
          <cell r="Y210">
            <v>0</v>
          </cell>
        </row>
        <row r="211">
          <cell r="A211" t="str">
            <v>大邑直营店</v>
          </cell>
          <cell r="D211" t="str">
            <v>直营店店面</v>
          </cell>
          <cell r="K211">
            <v>1</v>
          </cell>
          <cell r="Y211">
            <v>-1000</v>
          </cell>
        </row>
        <row r="212">
          <cell r="A212" t="str">
            <v>大邑直营店</v>
          </cell>
          <cell r="D212" t="str">
            <v>直营店店面</v>
          </cell>
          <cell r="K212">
            <v>1</v>
          </cell>
          <cell r="Y212">
            <v>-950</v>
          </cell>
        </row>
        <row r="213">
          <cell r="A213" t="str">
            <v>大邑直营店</v>
          </cell>
          <cell r="D213" t="str">
            <v>直营店二网</v>
          </cell>
          <cell r="K213">
            <v>1</v>
          </cell>
          <cell r="Y213">
            <v>0</v>
          </cell>
        </row>
        <row r="214">
          <cell r="A214" t="str">
            <v>大邑直营店</v>
          </cell>
          <cell r="D214" t="str">
            <v>直营店店面</v>
          </cell>
          <cell r="K214">
            <v>1</v>
          </cell>
          <cell r="Y214">
            <v>-950</v>
          </cell>
        </row>
        <row r="215">
          <cell r="A215" t="str">
            <v>大邑直营店</v>
          </cell>
          <cell r="D215" t="str">
            <v>直营店二网</v>
          </cell>
          <cell r="K215">
            <v>1</v>
          </cell>
          <cell r="Y215">
            <v>-1000</v>
          </cell>
        </row>
        <row r="216">
          <cell r="A216" t="str">
            <v>大邑直营店</v>
          </cell>
          <cell r="D216" t="str">
            <v>直营店店面</v>
          </cell>
          <cell r="K216">
            <v>1</v>
          </cell>
          <cell r="Y216">
            <v>-1000</v>
          </cell>
        </row>
        <row r="217">
          <cell r="A217" t="str">
            <v>大邑直营店</v>
          </cell>
          <cell r="D217" t="str">
            <v>直营店店面</v>
          </cell>
          <cell r="K217">
            <v>1</v>
          </cell>
          <cell r="Y217">
            <v>-930</v>
          </cell>
        </row>
        <row r="218">
          <cell r="A218" t="str">
            <v>大邑直营店</v>
          </cell>
          <cell r="D218" t="str">
            <v>直营店店面</v>
          </cell>
          <cell r="K218">
            <v>1</v>
          </cell>
          <cell r="Y218">
            <v>-500</v>
          </cell>
        </row>
        <row r="219">
          <cell r="A219" t="str">
            <v>大邑直营店</v>
          </cell>
          <cell r="D219" t="str">
            <v>直营店店面</v>
          </cell>
          <cell r="K219">
            <v>1</v>
          </cell>
          <cell r="Y219">
            <v>-1000</v>
          </cell>
        </row>
        <row r="220">
          <cell r="A220" t="str">
            <v>大邑直营店</v>
          </cell>
          <cell r="D220" t="str">
            <v>直营店店面</v>
          </cell>
          <cell r="K220">
            <v>1</v>
          </cell>
          <cell r="Y220">
            <v>-1000</v>
          </cell>
        </row>
        <row r="221">
          <cell r="A221" t="str">
            <v>大邑直营店</v>
          </cell>
          <cell r="D221" t="str">
            <v>直营店店面</v>
          </cell>
          <cell r="K221">
            <v>1</v>
          </cell>
          <cell r="Y221">
            <v>-1000</v>
          </cell>
        </row>
        <row r="222">
          <cell r="A222" t="str">
            <v>大邑直营店</v>
          </cell>
          <cell r="D222" t="str">
            <v>直营店店面</v>
          </cell>
          <cell r="K222">
            <v>1</v>
          </cell>
          <cell r="Y222">
            <v>-2000</v>
          </cell>
        </row>
        <row r="223">
          <cell r="A223" t="str">
            <v>崇州直营店</v>
          </cell>
          <cell r="D223" t="str">
            <v>直营店店面</v>
          </cell>
          <cell r="K223">
            <v>1</v>
          </cell>
          <cell r="Y223">
            <v>3449.9965999999999</v>
          </cell>
        </row>
        <row r="224">
          <cell r="A224" t="str">
            <v>崇州直营店</v>
          </cell>
          <cell r="D224" t="str">
            <v>直营店店面</v>
          </cell>
          <cell r="K224">
            <v>1</v>
          </cell>
          <cell r="Y224">
            <v>-1050</v>
          </cell>
        </row>
        <row r="225">
          <cell r="A225" t="str">
            <v>崇州直营店</v>
          </cell>
          <cell r="D225" t="str">
            <v>直营店店面</v>
          </cell>
          <cell r="K225">
            <v>1</v>
          </cell>
          <cell r="Y225">
            <v>-2050</v>
          </cell>
        </row>
        <row r="226">
          <cell r="A226" t="str">
            <v>崇州直营店</v>
          </cell>
          <cell r="D226" t="str">
            <v>直营店店面</v>
          </cell>
          <cell r="K226">
            <v>1</v>
          </cell>
          <cell r="Y226">
            <v>2999.9969999999998</v>
          </cell>
        </row>
        <row r="227">
          <cell r="A227" t="str">
            <v>崇州直营店</v>
          </cell>
          <cell r="D227" t="str">
            <v>直营店店面</v>
          </cell>
          <cell r="K227">
            <v>1</v>
          </cell>
          <cell r="Y227">
            <v>50</v>
          </cell>
        </row>
        <row r="228">
          <cell r="A228" t="str">
            <v>崇州直营店</v>
          </cell>
          <cell r="D228" t="str">
            <v>直营店店面</v>
          </cell>
          <cell r="K228">
            <v>1</v>
          </cell>
          <cell r="Y228">
            <v>-1950</v>
          </cell>
        </row>
        <row r="229">
          <cell r="A229" t="str">
            <v>崇州直营店</v>
          </cell>
          <cell r="D229" t="str">
            <v>直营店店面</v>
          </cell>
          <cell r="K229">
            <v>1</v>
          </cell>
          <cell r="Y229">
            <v>-1000</v>
          </cell>
        </row>
        <row r="230">
          <cell r="A230" t="str">
            <v>崇州直营店</v>
          </cell>
          <cell r="D230" t="str">
            <v>直营店店面</v>
          </cell>
          <cell r="K230">
            <v>1</v>
          </cell>
          <cell r="Y230">
            <v>-950</v>
          </cell>
        </row>
        <row r="231">
          <cell r="A231" t="str">
            <v>崇州直营店</v>
          </cell>
          <cell r="D231" t="str">
            <v>直营店店面</v>
          </cell>
          <cell r="K231">
            <v>1</v>
          </cell>
          <cell r="Y231">
            <v>-950</v>
          </cell>
        </row>
        <row r="232">
          <cell r="A232" t="str">
            <v>崇州直营店</v>
          </cell>
          <cell r="D232" t="str">
            <v>直营店店面</v>
          </cell>
          <cell r="K232">
            <v>1</v>
          </cell>
          <cell r="Y232">
            <v>-950</v>
          </cell>
        </row>
        <row r="233">
          <cell r="A233" t="str">
            <v>崇州直营店</v>
          </cell>
          <cell r="D233" t="str">
            <v>直营店店面</v>
          </cell>
          <cell r="K233">
            <v>1</v>
          </cell>
          <cell r="Y233">
            <v>-520</v>
          </cell>
        </row>
        <row r="234">
          <cell r="A234" t="str">
            <v>崇州直营店</v>
          </cell>
          <cell r="D234" t="str">
            <v>直营店店面</v>
          </cell>
          <cell r="K234">
            <v>1</v>
          </cell>
          <cell r="Y234">
            <v>3999.9962999999998</v>
          </cell>
        </row>
        <row r="235">
          <cell r="A235" t="str">
            <v>崇州直营店</v>
          </cell>
          <cell r="D235" t="str">
            <v>直营店店面</v>
          </cell>
          <cell r="K235">
            <v>1</v>
          </cell>
          <cell r="Y235">
            <v>-430</v>
          </cell>
        </row>
        <row r="236">
          <cell r="A236" t="str">
            <v>崇州直营店</v>
          </cell>
          <cell r="D236" t="str">
            <v>直营店店面</v>
          </cell>
          <cell r="K236">
            <v>1</v>
          </cell>
          <cell r="Y236">
            <v>-950</v>
          </cell>
        </row>
        <row r="237">
          <cell r="A237" t="str">
            <v>崇州直营店</v>
          </cell>
          <cell r="D237" t="str">
            <v>直营店店面</v>
          </cell>
          <cell r="K237">
            <v>1</v>
          </cell>
          <cell r="Y237">
            <v>-1000</v>
          </cell>
        </row>
        <row r="238">
          <cell r="A238" t="str">
            <v>崇州直营店</v>
          </cell>
          <cell r="D238" t="str">
            <v>直营店店面</v>
          </cell>
          <cell r="K238">
            <v>1</v>
          </cell>
          <cell r="Y238">
            <v>-1000</v>
          </cell>
        </row>
        <row r="239">
          <cell r="A239" t="str">
            <v>崇州直营店</v>
          </cell>
          <cell r="D239" t="str">
            <v>直营店二网</v>
          </cell>
          <cell r="K239">
            <v>1</v>
          </cell>
          <cell r="Y239">
            <v>-500</v>
          </cell>
        </row>
        <row r="240">
          <cell r="A240" t="str">
            <v>崇州直营店</v>
          </cell>
          <cell r="D240" t="str">
            <v>直营店店面</v>
          </cell>
          <cell r="K240">
            <v>1</v>
          </cell>
          <cell r="Y240">
            <v>-1000</v>
          </cell>
        </row>
        <row r="241">
          <cell r="A241" t="str">
            <v>崇州直营店</v>
          </cell>
          <cell r="D241" t="str">
            <v>直营店店面</v>
          </cell>
          <cell r="K241">
            <v>1</v>
          </cell>
          <cell r="Y241">
            <v>-1070</v>
          </cell>
        </row>
        <row r="242">
          <cell r="A242" t="str">
            <v>崇州直营店</v>
          </cell>
          <cell r="D242" t="str">
            <v>直营店店面</v>
          </cell>
          <cell r="K242">
            <v>1</v>
          </cell>
          <cell r="Y242">
            <v>950</v>
          </cell>
        </row>
        <row r="243">
          <cell r="A243" t="str">
            <v>崇州直营店</v>
          </cell>
          <cell r="D243" t="str">
            <v>直营店店面</v>
          </cell>
          <cell r="K243">
            <v>1</v>
          </cell>
          <cell r="Y243">
            <v>-2000</v>
          </cell>
        </row>
        <row r="244">
          <cell r="A244" t="str">
            <v>彭州直营店</v>
          </cell>
          <cell r="D244" t="str">
            <v>直营店店面</v>
          </cell>
          <cell r="K244">
            <v>1</v>
          </cell>
          <cell r="Y244">
            <v>-2000</v>
          </cell>
        </row>
        <row r="245">
          <cell r="A245" t="str">
            <v>彭州直营店</v>
          </cell>
          <cell r="D245" t="str">
            <v>直营店店面</v>
          </cell>
          <cell r="K245">
            <v>1</v>
          </cell>
          <cell r="Y245">
            <v>0</v>
          </cell>
        </row>
        <row r="246">
          <cell r="A246" t="str">
            <v>彭州直营店</v>
          </cell>
          <cell r="D246" t="str">
            <v>直营店店面</v>
          </cell>
          <cell r="K246">
            <v>1</v>
          </cell>
          <cell r="Y246">
            <v>-1000</v>
          </cell>
        </row>
        <row r="247">
          <cell r="A247" t="str">
            <v>彭州直营店</v>
          </cell>
          <cell r="D247" t="str">
            <v>直营店店面</v>
          </cell>
          <cell r="K247">
            <v>1</v>
          </cell>
          <cell r="Y247">
            <v>-1000</v>
          </cell>
        </row>
        <row r="248">
          <cell r="A248" t="str">
            <v>彭州直营店</v>
          </cell>
          <cell r="D248" t="str">
            <v>直营店店面</v>
          </cell>
          <cell r="K248">
            <v>1</v>
          </cell>
          <cell r="Y248">
            <v>-1000</v>
          </cell>
        </row>
        <row r="249">
          <cell r="A249" t="str">
            <v>彭州直营店</v>
          </cell>
          <cell r="D249" t="str">
            <v>直营店店面</v>
          </cell>
          <cell r="K249">
            <v>1</v>
          </cell>
          <cell r="Y249">
            <v>-1000</v>
          </cell>
        </row>
        <row r="250">
          <cell r="A250" t="str">
            <v>彭州直营店</v>
          </cell>
          <cell r="D250" t="str">
            <v>直营店店面</v>
          </cell>
          <cell r="K250">
            <v>1</v>
          </cell>
          <cell r="Y250">
            <v>-1000</v>
          </cell>
        </row>
        <row r="251">
          <cell r="A251" t="str">
            <v>彭州直营店</v>
          </cell>
          <cell r="D251" t="str">
            <v>直营店店面</v>
          </cell>
          <cell r="K251">
            <v>1</v>
          </cell>
          <cell r="Y251">
            <v>-550</v>
          </cell>
        </row>
        <row r="252">
          <cell r="A252" t="str">
            <v>彭州直营店</v>
          </cell>
          <cell r="D252" t="str">
            <v>直营店店面</v>
          </cell>
          <cell r="K252">
            <v>1</v>
          </cell>
          <cell r="Y252">
            <v>-1000</v>
          </cell>
        </row>
        <row r="253">
          <cell r="A253" t="str">
            <v>彭州直营店</v>
          </cell>
          <cell r="D253" t="str">
            <v>直营店店面</v>
          </cell>
          <cell r="K253">
            <v>1</v>
          </cell>
          <cell r="Y253">
            <v>-1000</v>
          </cell>
        </row>
        <row r="254">
          <cell r="A254" t="str">
            <v>彭州直营店</v>
          </cell>
          <cell r="D254" t="str">
            <v>直营店店面</v>
          </cell>
          <cell r="K254">
            <v>1</v>
          </cell>
          <cell r="Y254">
            <v>-1950</v>
          </cell>
        </row>
        <row r="255">
          <cell r="A255" t="str">
            <v>彭州直营店</v>
          </cell>
          <cell r="D255" t="str">
            <v>直营店店面</v>
          </cell>
          <cell r="K255">
            <v>1</v>
          </cell>
          <cell r="Y255">
            <v>-450</v>
          </cell>
        </row>
        <row r="256">
          <cell r="A256" t="str">
            <v>彭州直营店</v>
          </cell>
          <cell r="D256" t="str">
            <v>直营店店面</v>
          </cell>
          <cell r="K256">
            <v>1</v>
          </cell>
          <cell r="Y256">
            <v>-950</v>
          </cell>
        </row>
        <row r="257">
          <cell r="A257" t="str">
            <v>彭州直营店</v>
          </cell>
          <cell r="D257" t="str">
            <v>直营店店面</v>
          </cell>
          <cell r="K257">
            <v>1</v>
          </cell>
          <cell r="Y257">
            <v>50</v>
          </cell>
        </row>
        <row r="258">
          <cell r="A258" t="str">
            <v>彭州直营店</v>
          </cell>
          <cell r="D258" t="str">
            <v>直营店店面</v>
          </cell>
          <cell r="K258">
            <v>1</v>
          </cell>
          <cell r="Y258">
            <v>-950</v>
          </cell>
        </row>
        <row r="259">
          <cell r="A259" t="str">
            <v>彭州直营店</v>
          </cell>
          <cell r="D259" t="str">
            <v>直营店店面</v>
          </cell>
          <cell r="K259">
            <v>1</v>
          </cell>
          <cell r="Y259">
            <v>-1800</v>
          </cell>
        </row>
        <row r="260">
          <cell r="A260" t="str">
            <v>彭州直营店</v>
          </cell>
          <cell r="D260" t="str">
            <v>直营店店面</v>
          </cell>
          <cell r="K260">
            <v>1</v>
          </cell>
          <cell r="Y260">
            <v>-1000</v>
          </cell>
        </row>
        <row r="261">
          <cell r="A261" t="str">
            <v>彭州直营店</v>
          </cell>
          <cell r="D261" t="str">
            <v>直营店店面</v>
          </cell>
          <cell r="K261">
            <v>1</v>
          </cell>
          <cell r="Y261">
            <v>-1000</v>
          </cell>
        </row>
        <row r="262">
          <cell r="A262" t="str">
            <v>彭州直营店</v>
          </cell>
          <cell r="D262" t="str">
            <v>直营店店面</v>
          </cell>
          <cell r="K262">
            <v>1</v>
          </cell>
          <cell r="Y262">
            <v>0</v>
          </cell>
        </row>
        <row r="263">
          <cell r="A263" t="str">
            <v>彭州直营店</v>
          </cell>
          <cell r="D263" t="str">
            <v>直营店店面</v>
          </cell>
          <cell r="K263">
            <v>1</v>
          </cell>
          <cell r="Y263">
            <v>-1000</v>
          </cell>
        </row>
        <row r="264">
          <cell r="A264" t="str">
            <v>彭州直营店</v>
          </cell>
          <cell r="D264" t="str">
            <v>直营店店面</v>
          </cell>
          <cell r="K264">
            <v>1</v>
          </cell>
          <cell r="Y264">
            <v>0</v>
          </cell>
        </row>
        <row r="265">
          <cell r="A265" t="str">
            <v>彭州直营店</v>
          </cell>
          <cell r="D265" t="str">
            <v>直营店店面</v>
          </cell>
          <cell r="K265">
            <v>1</v>
          </cell>
          <cell r="Y265">
            <v>-1000</v>
          </cell>
        </row>
        <row r="266">
          <cell r="A266" t="str">
            <v>彭州直营店</v>
          </cell>
          <cell r="D266" t="str">
            <v>直营店店面</v>
          </cell>
          <cell r="K266">
            <v>1</v>
          </cell>
          <cell r="Y266">
            <v>1500</v>
          </cell>
        </row>
        <row r="267">
          <cell r="A267" t="str">
            <v>华阳直营店</v>
          </cell>
          <cell r="D267" t="str">
            <v>直营店店面</v>
          </cell>
          <cell r="K267">
            <v>1</v>
          </cell>
          <cell r="Y267">
            <v>0</v>
          </cell>
        </row>
        <row r="268">
          <cell r="A268" t="str">
            <v>华阳直营店</v>
          </cell>
          <cell r="D268" t="str">
            <v>直营店店面</v>
          </cell>
          <cell r="K268">
            <v>1</v>
          </cell>
          <cell r="Y268">
            <v>0</v>
          </cell>
        </row>
        <row r="269">
          <cell r="A269" t="str">
            <v>华阳直营店</v>
          </cell>
          <cell r="D269" t="str">
            <v>直营店店面</v>
          </cell>
          <cell r="K269">
            <v>1</v>
          </cell>
          <cell r="Y269">
            <v>0</v>
          </cell>
        </row>
        <row r="270">
          <cell r="A270" t="str">
            <v>华阳直营店</v>
          </cell>
          <cell r="D270" t="str">
            <v>直营店店面</v>
          </cell>
          <cell r="K270">
            <v>1</v>
          </cell>
          <cell r="Y270">
            <v>-2000</v>
          </cell>
        </row>
        <row r="271">
          <cell r="A271" t="str">
            <v>华阳直营店</v>
          </cell>
          <cell r="D271" t="str">
            <v>直营店店面</v>
          </cell>
          <cell r="K271">
            <v>1</v>
          </cell>
          <cell r="Y271">
            <v>-1050</v>
          </cell>
        </row>
        <row r="272">
          <cell r="A272" t="str">
            <v>华阳直营店</v>
          </cell>
          <cell r="D272" t="str">
            <v>直营店店面</v>
          </cell>
          <cell r="K272">
            <v>1</v>
          </cell>
          <cell r="Y272">
            <v>-1500</v>
          </cell>
        </row>
        <row r="273">
          <cell r="A273" t="str">
            <v>华阳直营店</v>
          </cell>
          <cell r="D273" t="str">
            <v>直营店店面</v>
          </cell>
          <cell r="K273">
            <v>1</v>
          </cell>
          <cell r="Y273">
            <v>-7050</v>
          </cell>
        </row>
        <row r="274">
          <cell r="A274" t="str">
            <v>华阳直营店</v>
          </cell>
          <cell r="D274" t="str">
            <v>直营店店面</v>
          </cell>
          <cell r="K274">
            <v>1</v>
          </cell>
          <cell r="Y274">
            <v>-2000</v>
          </cell>
        </row>
        <row r="275">
          <cell r="A275" t="str">
            <v>华阳直营店</v>
          </cell>
          <cell r="D275" t="str">
            <v>直营店店面</v>
          </cell>
          <cell r="K275">
            <v>1</v>
          </cell>
          <cell r="Y275">
            <v>-5850</v>
          </cell>
        </row>
        <row r="276">
          <cell r="A276" t="str">
            <v>华阳直营店</v>
          </cell>
          <cell r="D276" t="str">
            <v>直营店店面</v>
          </cell>
          <cell r="K276">
            <v>1</v>
          </cell>
          <cell r="Y276">
            <v>-4550</v>
          </cell>
        </row>
        <row r="277">
          <cell r="A277" t="str">
            <v>华阳直营店</v>
          </cell>
          <cell r="D277" t="str">
            <v>直营店店面</v>
          </cell>
          <cell r="K277">
            <v>1</v>
          </cell>
          <cell r="Y277">
            <v>-930</v>
          </cell>
        </row>
        <row r="278">
          <cell r="A278" t="str">
            <v>华阳直营店</v>
          </cell>
          <cell r="D278" t="str">
            <v>直营店店面</v>
          </cell>
          <cell r="K278">
            <v>1</v>
          </cell>
          <cell r="Y278">
            <v>-950</v>
          </cell>
        </row>
        <row r="279">
          <cell r="A279" t="str">
            <v>华阳直营店</v>
          </cell>
          <cell r="D279" t="str">
            <v>直营店店面</v>
          </cell>
          <cell r="K279">
            <v>1</v>
          </cell>
          <cell r="Y279">
            <v>-930</v>
          </cell>
        </row>
        <row r="280">
          <cell r="A280" t="str">
            <v>华阳直营店</v>
          </cell>
          <cell r="D280" t="str">
            <v>直营店店面</v>
          </cell>
          <cell r="K280">
            <v>1</v>
          </cell>
          <cell r="Y280">
            <v>-1000</v>
          </cell>
        </row>
        <row r="281">
          <cell r="A281" t="str">
            <v>华阳直营店</v>
          </cell>
          <cell r="D281" t="str">
            <v>直营店店面</v>
          </cell>
          <cell r="K281">
            <v>1</v>
          </cell>
          <cell r="Y281">
            <v>-1000</v>
          </cell>
        </row>
        <row r="282">
          <cell r="A282" t="str">
            <v>华阳直营店</v>
          </cell>
          <cell r="D282" t="str">
            <v>直营店店面</v>
          </cell>
          <cell r="K282">
            <v>1</v>
          </cell>
          <cell r="Y282">
            <v>-1000</v>
          </cell>
        </row>
        <row r="283">
          <cell r="A283" t="str">
            <v>华阳直营店</v>
          </cell>
          <cell r="D283" t="str">
            <v>直营店店面</v>
          </cell>
          <cell r="K283">
            <v>1</v>
          </cell>
          <cell r="Y283">
            <v>-1000</v>
          </cell>
        </row>
        <row r="284">
          <cell r="A284" t="str">
            <v>华阳直营店</v>
          </cell>
          <cell r="D284" t="str">
            <v>直营店店面</v>
          </cell>
          <cell r="K284">
            <v>1</v>
          </cell>
          <cell r="Y284">
            <v>-1000</v>
          </cell>
        </row>
        <row r="285">
          <cell r="A285" t="str">
            <v>华阳直营店</v>
          </cell>
          <cell r="D285" t="str">
            <v>直营店二网</v>
          </cell>
          <cell r="K285">
            <v>1</v>
          </cell>
          <cell r="Y285">
            <v>-1000</v>
          </cell>
        </row>
        <row r="286">
          <cell r="A286" t="str">
            <v>邛崃直营店</v>
          </cell>
          <cell r="D286" t="str">
            <v>直营店店面</v>
          </cell>
          <cell r="K286">
            <v>1</v>
          </cell>
          <cell r="Y286">
            <v>-1000</v>
          </cell>
        </row>
        <row r="287">
          <cell r="A287" t="str">
            <v>邛崃直营店</v>
          </cell>
          <cell r="D287" t="str">
            <v>直营店店面</v>
          </cell>
          <cell r="K287">
            <v>1</v>
          </cell>
          <cell r="Y287">
            <v>-188</v>
          </cell>
        </row>
        <row r="288">
          <cell r="A288" t="str">
            <v>邛崃直营店</v>
          </cell>
          <cell r="D288" t="str">
            <v>直营店店面</v>
          </cell>
          <cell r="K288">
            <v>1</v>
          </cell>
          <cell r="Y288">
            <v>-1188</v>
          </cell>
        </row>
        <row r="289">
          <cell r="A289" t="str">
            <v>邛崃直营店</v>
          </cell>
          <cell r="D289" t="str">
            <v>直营店店面</v>
          </cell>
          <cell r="K289">
            <v>1</v>
          </cell>
          <cell r="Y289">
            <v>-1000</v>
          </cell>
        </row>
        <row r="290">
          <cell r="A290" t="str">
            <v>邛崃直营店</v>
          </cell>
          <cell r="D290" t="str">
            <v>直营店二网</v>
          </cell>
          <cell r="K290">
            <v>1</v>
          </cell>
          <cell r="Y290">
            <v>-1000</v>
          </cell>
        </row>
        <row r="291">
          <cell r="A291" t="str">
            <v>邛崃直营店</v>
          </cell>
          <cell r="D291" t="str">
            <v>直营店店面</v>
          </cell>
          <cell r="K291">
            <v>1</v>
          </cell>
          <cell r="Y291">
            <v>-950</v>
          </cell>
        </row>
        <row r="292">
          <cell r="A292" t="str">
            <v>邛崃直营店</v>
          </cell>
          <cell r="D292" t="str">
            <v>直营店店面</v>
          </cell>
          <cell r="K292">
            <v>1</v>
          </cell>
          <cell r="Y292">
            <v>-950</v>
          </cell>
        </row>
        <row r="293">
          <cell r="A293" t="str">
            <v>邛崃直营店</v>
          </cell>
          <cell r="D293" t="str">
            <v>直营店店面</v>
          </cell>
          <cell r="K293">
            <v>1</v>
          </cell>
          <cell r="Y293">
            <v>-1188</v>
          </cell>
        </row>
        <row r="294">
          <cell r="A294" t="str">
            <v>邛崃直营店</v>
          </cell>
          <cell r="D294" t="str">
            <v>直营店店面</v>
          </cell>
          <cell r="K294">
            <v>1</v>
          </cell>
          <cell r="Y294">
            <v>-1068</v>
          </cell>
        </row>
        <row r="295">
          <cell r="A295" t="str">
            <v>邛崃直营店</v>
          </cell>
          <cell r="D295" t="str">
            <v>直营店店面</v>
          </cell>
          <cell r="K295">
            <v>1</v>
          </cell>
          <cell r="Y295">
            <v>-2500</v>
          </cell>
        </row>
        <row r="296">
          <cell r="A296" t="str">
            <v>邛崃直营店</v>
          </cell>
          <cell r="D296" t="str">
            <v>直营店店面</v>
          </cell>
          <cell r="K296">
            <v>1</v>
          </cell>
          <cell r="Y296">
            <v>-1138</v>
          </cell>
        </row>
        <row r="297">
          <cell r="A297" t="str">
            <v>邛崃直营店</v>
          </cell>
          <cell r="D297" t="str">
            <v>直营店店面</v>
          </cell>
          <cell r="K297">
            <v>1</v>
          </cell>
          <cell r="Y297">
            <v>-500</v>
          </cell>
        </row>
        <row r="298">
          <cell r="A298" t="str">
            <v>邛崃直营店</v>
          </cell>
          <cell r="D298" t="str">
            <v>直营店店面</v>
          </cell>
          <cell r="K298">
            <v>1</v>
          </cell>
          <cell r="Y298">
            <v>-2138</v>
          </cell>
        </row>
        <row r="299">
          <cell r="A299" t="str">
            <v>邛崃直营店</v>
          </cell>
          <cell r="D299" t="str">
            <v>直营店店面</v>
          </cell>
          <cell r="K299">
            <v>1</v>
          </cell>
          <cell r="Y299">
            <v>-118</v>
          </cell>
        </row>
        <row r="300">
          <cell r="A300" t="str">
            <v>分公司</v>
          </cell>
          <cell r="D300" t="str">
            <v>分公司</v>
          </cell>
          <cell r="K300">
            <v>1</v>
          </cell>
          <cell r="Y300">
            <v>0</v>
          </cell>
        </row>
        <row r="301">
          <cell r="A301" t="str">
            <v>分公司</v>
          </cell>
          <cell r="D301" t="str">
            <v>分公司</v>
          </cell>
          <cell r="K301">
            <v>1</v>
          </cell>
          <cell r="Y301">
            <v>0</v>
          </cell>
        </row>
        <row r="302">
          <cell r="A302" t="str">
            <v>分公司</v>
          </cell>
          <cell r="D302" t="str">
            <v>分公司</v>
          </cell>
          <cell r="K302">
            <v>1</v>
          </cell>
          <cell r="Y302">
            <v>0</v>
          </cell>
        </row>
        <row r="303">
          <cell r="A303" t="str">
            <v>分公司</v>
          </cell>
          <cell r="D303" t="str">
            <v>分公司</v>
          </cell>
          <cell r="K303">
            <v>1</v>
          </cell>
          <cell r="Y303">
            <v>-2384</v>
          </cell>
        </row>
        <row r="304">
          <cell r="A304" t="str">
            <v>分公司</v>
          </cell>
          <cell r="D304" t="str">
            <v>分公司</v>
          </cell>
          <cell r="K304">
            <v>1</v>
          </cell>
          <cell r="Y304">
            <v>-20084</v>
          </cell>
        </row>
        <row r="305">
          <cell r="A305" t="str">
            <v>分公司</v>
          </cell>
          <cell r="D305" t="str">
            <v>分公司</v>
          </cell>
          <cell r="K305">
            <v>1</v>
          </cell>
          <cell r="Y305">
            <v>-6500</v>
          </cell>
        </row>
        <row r="306">
          <cell r="A306" t="str">
            <v>分公司</v>
          </cell>
          <cell r="D306" t="str">
            <v>分公司</v>
          </cell>
          <cell r="K306">
            <v>1</v>
          </cell>
          <cell r="Y306">
            <v>0</v>
          </cell>
        </row>
        <row r="307">
          <cell r="A307" t="str">
            <v>分公司</v>
          </cell>
          <cell r="D307" t="str">
            <v>分公司</v>
          </cell>
          <cell r="K307">
            <v>1</v>
          </cell>
          <cell r="Y307">
            <v>0</v>
          </cell>
        </row>
        <row r="308">
          <cell r="A308" t="str">
            <v>分公司</v>
          </cell>
          <cell r="D308" t="str">
            <v>分公司</v>
          </cell>
          <cell r="K308">
            <v>1</v>
          </cell>
          <cell r="Y308">
            <v>0</v>
          </cell>
        </row>
        <row r="309">
          <cell r="A309" t="str">
            <v>分公司</v>
          </cell>
          <cell r="D309" t="str">
            <v>分公司</v>
          </cell>
          <cell r="K309">
            <v>1</v>
          </cell>
          <cell r="Y309">
            <v>0</v>
          </cell>
        </row>
        <row r="310">
          <cell r="A310" t="str">
            <v>分公司</v>
          </cell>
          <cell r="D310" t="str">
            <v>分公司</v>
          </cell>
          <cell r="K310">
            <v>1</v>
          </cell>
          <cell r="Y310">
            <v>0</v>
          </cell>
        </row>
        <row r="311">
          <cell r="A311" t="str">
            <v>分公司</v>
          </cell>
          <cell r="D311" t="str">
            <v>分公司</v>
          </cell>
          <cell r="K311">
            <v>1</v>
          </cell>
          <cell r="Y311">
            <v>0</v>
          </cell>
        </row>
        <row r="312">
          <cell r="A312" t="str">
            <v>分公司</v>
          </cell>
          <cell r="D312" t="str">
            <v>分公司</v>
          </cell>
          <cell r="K312">
            <v>1</v>
          </cell>
          <cell r="Y312">
            <v>-17700</v>
          </cell>
        </row>
        <row r="313">
          <cell r="A313" t="str">
            <v>分公司</v>
          </cell>
          <cell r="D313" t="str">
            <v>分公司</v>
          </cell>
          <cell r="K313">
            <v>1</v>
          </cell>
          <cell r="Y313">
            <v>0</v>
          </cell>
        </row>
        <row r="314">
          <cell r="A314" t="str">
            <v>分公司</v>
          </cell>
          <cell r="D314" t="str">
            <v>分公司</v>
          </cell>
          <cell r="K314">
            <v>1</v>
          </cell>
          <cell r="Y314">
            <v>0</v>
          </cell>
        </row>
        <row r="315">
          <cell r="A315" t="str">
            <v>分公司</v>
          </cell>
          <cell r="D315" t="str">
            <v>分公司</v>
          </cell>
          <cell r="K315">
            <v>1</v>
          </cell>
          <cell r="Y315">
            <v>0</v>
          </cell>
        </row>
        <row r="316">
          <cell r="A316" t="str">
            <v>分公司</v>
          </cell>
          <cell r="D316" t="str">
            <v>分公司</v>
          </cell>
          <cell r="K316">
            <v>1</v>
          </cell>
          <cell r="Y316">
            <v>0</v>
          </cell>
        </row>
        <row r="317">
          <cell r="A317" t="str">
            <v>分公司</v>
          </cell>
          <cell r="D317" t="str">
            <v>分公司</v>
          </cell>
          <cell r="K317">
            <v>1</v>
          </cell>
          <cell r="Y317">
            <v>0</v>
          </cell>
        </row>
        <row r="318">
          <cell r="A318" t="str">
            <v>分公司</v>
          </cell>
          <cell r="D318" t="str">
            <v>分公司</v>
          </cell>
          <cell r="K318">
            <v>1</v>
          </cell>
          <cell r="Y318">
            <v>0</v>
          </cell>
        </row>
        <row r="319">
          <cell r="A319" t="str">
            <v>分公司</v>
          </cell>
          <cell r="D319" t="str">
            <v>分公司</v>
          </cell>
          <cell r="K319">
            <v>1</v>
          </cell>
          <cell r="Y319">
            <v>0</v>
          </cell>
        </row>
        <row r="320">
          <cell r="A320" t="str">
            <v>分公司</v>
          </cell>
          <cell r="D320" t="str">
            <v>分公司</v>
          </cell>
          <cell r="K320">
            <v>1</v>
          </cell>
          <cell r="Y320">
            <v>0</v>
          </cell>
        </row>
        <row r="321">
          <cell r="A321" t="str">
            <v>分公司</v>
          </cell>
          <cell r="D321" t="str">
            <v>分公司</v>
          </cell>
          <cell r="K321">
            <v>1</v>
          </cell>
          <cell r="Y321">
            <v>0</v>
          </cell>
        </row>
        <row r="322">
          <cell r="A322" t="str">
            <v>分公司</v>
          </cell>
          <cell r="D322" t="str">
            <v>分公司</v>
          </cell>
          <cell r="K322">
            <v>1</v>
          </cell>
          <cell r="Y322">
            <v>0</v>
          </cell>
        </row>
        <row r="323">
          <cell r="A323" t="str">
            <v>分公司</v>
          </cell>
          <cell r="D323" t="str">
            <v>分公司</v>
          </cell>
          <cell r="K323">
            <v>1</v>
          </cell>
          <cell r="Y323">
            <v>0</v>
          </cell>
        </row>
        <row r="324">
          <cell r="A324" t="str">
            <v>分公司</v>
          </cell>
          <cell r="D324" t="str">
            <v>分公司</v>
          </cell>
          <cell r="K324">
            <v>1</v>
          </cell>
          <cell r="Y324">
            <v>0</v>
          </cell>
        </row>
        <row r="325">
          <cell r="A325" t="str">
            <v>分公司</v>
          </cell>
          <cell r="D325" t="str">
            <v>分公司</v>
          </cell>
          <cell r="K325">
            <v>1</v>
          </cell>
          <cell r="Y325">
            <v>-4000</v>
          </cell>
        </row>
        <row r="326">
          <cell r="A326" t="str">
            <v>分公司</v>
          </cell>
          <cell r="D326" t="str">
            <v>分公司</v>
          </cell>
          <cell r="K326">
            <v>1</v>
          </cell>
          <cell r="Y326">
            <v>-2800</v>
          </cell>
        </row>
        <row r="327">
          <cell r="A327" t="str">
            <v>分公司</v>
          </cell>
          <cell r="D327" t="str">
            <v>分公司</v>
          </cell>
          <cell r="K327">
            <v>1</v>
          </cell>
          <cell r="Y327">
            <v>0</v>
          </cell>
        </row>
        <row r="328">
          <cell r="A328" t="str">
            <v>分公司</v>
          </cell>
          <cell r="D328" t="str">
            <v>分公司</v>
          </cell>
          <cell r="K328">
            <v>1</v>
          </cell>
          <cell r="Y328">
            <v>0</v>
          </cell>
        </row>
        <row r="329">
          <cell r="A329" t="str">
            <v>分公司</v>
          </cell>
          <cell r="D329" t="str">
            <v>分公司</v>
          </cell>
          <cell r="K329">
            <v>1</v>
          </cell>
          <cell r="Y329">
            <v>0</v>
          </cell>
        </row>
        <row r="330">
          <cell r="A330" t="str">
            <v>分公司</v>
          </cell>
          <cell r="D330" t="str">
            <v>分公司</v>
          </cell>
          <cell r="K330">
            <v>1</v>
          </cell>
          <cell r="Y330">
            <v>-2000</v>
          </cell>
        </row>
        <row r="331">
          <cell r="A331" t="str">
            <v>分公司</v>
          </cell>
          <cell r="D331" t="str">
            <v>分公司</v>
          </cell>
          <cell r="K331">
            <v>1</v>
          </cell>
          <cell r="Y331">
            <v>0</v>
          </cell>
        </row>
        <row r="332">
          <cell r="A332" t="str">
            <v>分公司</v>
          </cell>
          <cell r="D332" t="str">
            <v>分公司</v>
          </cell>
          <cell r="K332">
            <v>1</v>
          </cell>
          <cell r="Y332">
            <v>0</v>
          </cell>
        </row>
        <row r="333">
          <cell r="A333" t="str">
            <v>分公司</v>
          </cell>
          <cell r="D333" t="str">
            <v>分公司</v>
          </cell>
          <cell r="K333">
            <v>1</v>
          </cell>
          <cell r="Y333">
            <v>0</v>
          </cell>
        </row>
        <row r="334">
          <cell r="A334" t="str">
            <v>分公司</v>
          </cell>
          <cell r="D334" t="str">
            <v>分公司</v>
          </cell>
          <cell r="K334">
            <v>1</v>
          </cell>
          <cell r="Y334">
            <v>-1000</v>
          </cell>
        </row>
        <row r="335">
          <cell r="A335" t="str">
            <v>分公司</v>
          </cell>
          <cell r="D335" t="str">
            <v>分公司</v>
          </cell>
          <cell r="K335">
            <v>1</v>
          </cell>
          <cell r="Y335">
            <v>0</v>
          </cell>
        </row>
        <row r="336">
          <cell r="A336" t="str">
            <v>分公司</v>
          </cell>
          <cell r="D336" t="str">
            <v>分公司</v>
          </cell>
          <cell r="K336">
            <v>1</v>
          </cell>
          <cell r="Y336">
            <v>-1000</v>
          </cell>
        </row>
        <row r="337">
          <cell r="A337" t="str">
            <v>分公司</v>
          </cell>
          <cell r="D337" t="str">
            <v>分公司</v>
          </cell>
          <cell r="K337">
            <v>1</v>
          </cell>
          <cell r="Y337">
            <v>0</v>
          </cell>
        </row>
        <row r="338">
          <cell r="A338" t="str">
            <v>分公司</v>
          </cell>
          <cell r="D338" t="str">
            <v>分公司</v>
          </cell>
          <cell r="K338">
            <v>1</v>
          </cell>
          <cell r="Y338">
            <v>0</v>
          </cell>
        </row>
        <row r="339">
          <cell r="A339" t="str">
            <v>分公司</v>
          </cell>
          <cell r="D339" t="str">
            <v>分公司</v>
          </cell>
          <cell r="K339">
            <v>1</v>
          </cell>
          <cell r="Y339">
            <v>0</v>
          </cell>
        </row>
        <row r="340">
          <cell r="A340" t="str">
            <v>分公司</v>
          </cell>
          <cell r="D340" t="str">
            <v>分公司</v>
          </cell>
          <cell r="K340">
            <v>1</v>
          </cell>
          <cell r="Y340">
            <v>-100</v>
          </cell>
        </row>
        <row r="341">
          <cell r="A341" t="str">
            <v>分公司</v>
          </cell>
          <cell r="D341" t="str">
            <v>分公司</v>
          </cell>
          <cell r="K341">
            <v>1</v>
          </cell>
          <cell r="Y341">
            <v>0</v>
          </cell>
        </row>
        <row r="342">
          <cell r="A342" t="str">
            <v>分公司</v>
          </cell>
          <cell r="D342" t="str">
            <v>分公司</v>
          </cell>
          <cell r="K342">
            <v>1</v>
          </cell>
          <cell r="Y342">
            <v>0</v>
          </cell>
        </row>
        <row r="343">
          <cell r="A343" t="str">
            <v>分公司</v>
          </cell>
          <cell r="D343" t="str">
            <v>分公司</v>
          </cell>
          <cell r="K343">
            <v>1</v>
          </cell>
          <cell r="Y343">
            <v>0</v>
          </cell>
        </row>
        <row r="344">
          <cell r="A344" t="str">
            <v>分公司</v>
          </cell>
          <cell r="D344" t="str">
            <v>分公司</v>
          </cell>
          <cell r="K344">
            <v>1</v>
          </cell>
          <cell r="Y344">
            <v>0</v>
          </cell>
        </row>
        <row r="345">
          <cell r="A345" t="str">
            <v>分公司</v>
          </cell>
          <cell r="D345" t="str">
            <v>分公司</v>
          </cell>
          <cell r="K345">
            <v>1</v>
          </cell>
          <cell r="Y345">
            <v>0</v>
          </cell>
        </row>
        <row r="346">
          <cell r="A346" t="str">
            <v>分公司</v>
          </cell>
          <cell r="D346" t="str">
            <v>分公司</v>
          </cell>
          <cell r="K346">
            <v>1</v>
          </cell>
          <cell r="Y346">
            <v>0</v>
          </cell>
        </row>
        <row r="347">
          <cell r="A347" t="str">
            <v>分公司</v>
          </cell>
          <cell r="D347" t="str">
            <v>分公司</v>
          </cell>
          <cell r="K347">
            <v>1</v>
          </cell>
          <cell r="Y347">
            <v>900</v>
          </cell>
        </row>
        <row r="348">
          <cell r="A348" t="str">
            <v>分公司</v>
          </cell>
          <cell r="D348" t="str">
            <v>分公司</v>
          </cell>
          <cell r="K348">
            <v>1</v>
          </cell>
          <cell r="Y348">
            <v>0</v>
          </cell>
        </row>
        <row r="349">
          <cell r="A349" t="str">
            <v>分公司</v>
          </cell>
          <cell r="D349" t="str">
            <v>分公司</v>
          </cell>
          <cell r="K349">
            <v>1</v>
          </cell>
          <cell r="Y349">
            <v>8400</v>
          </cell>
        </row>
        <row r="350">
          <cell r="A350" t="str">
            <v>分公司</v>
          </cell>
          <cell r="D350" t="str">
            <v>分公司</v>
          </cell>
          <cell r="K350">
            <v>1</v>
          </cell>
          <cell r="Y350">
            <v>0</v>
          </cell>
        </row>
        <row r="351">
          <cell r="A351" t="str">
            <v>分公司</v>
          </cell>
          <cell r="D351" t="str">
            <v>分公司</v>
          </cell>
          <cell r="K351">
            <v>1</v>
          </cell>
          <cell r="Y351">
            <v>0</v>
          </cell>
        </row>
        <row r="352">
          <cell r="A352" t="str">
            <v>分公司</v>
          </cell>
          <cell r="D352" t="str">
            <v>分公司</v>
          </cell>
          <cell r="K352">
            <v>1</v>
          </cell>
          <cell r="Y352">
            <v>0</v>
          </cell>
        </row>
        <row r="353">
          <cell r="A353" t="str">
            <v>分公司</v>
          </cell>
          <cell r="D353" t="str">
            <v>分公司</v>
          </cell>
          <cell r="K353">
            <v>1</v>
          </cell>
          <cell r="Y353">
            <v>0</v>
          </cell>
        </row>
        <row r="354">
          <cell r="A354" t="str">
            <v>分公司</v>
          </cell>
          <cell r="D354" t="str">
            <v>分公司</v>
          </cell>
          <cell r="K354">
            <v>1</v>
          </cell>
          <cell r="Y354">
            <v>0</v>
          </cell>
        </row>
        <row r="355">
          <cell r="A355" t="str">
            <v>分公司</v>
          </cell>
          <cell r="D355" t="str">
            <v>分公司</v>
          </cell>
          <cell r="K355">
            <v>1</v>
          </cell>
          <cell r="Y355">
            <v>0</v>
          </cell>
        </row>
        <row r="356">
          <cell r="A356" t="str">
            <v>分公司</v>
          </cell>
          <cell r="D356" t="str">
            <v>分公司</v>
          </cell>
          <cell r="K356">
            <v>1</v>
          </cell>
          <cell r="Y356">
            <v>0</v>
          </cell>
        </row>
        <row r="357">
          <cell r="A357" t="str">
            <v>分公司</v>
          </cell>
          <cell r="D357" t="str">
            <v>分公司</v>
          </cell>
          <cell r="K357">
            <v>1</v>
          </cell>
          <cell r="Y357">
            <v>0</v>
          </cell>
        </row>
        <row r="358">
          <cell r="A358" t="str">
            <v>分公司</v>
          </cell>
          <cell r="D358" t="str">
            <v>分公司</v>
          </cell>
          <cell r="K358">
            <v>1</v>
          </cell>
          <cell r="Y358">
            <v>-11000</v>
          </cell>
        </row>
        <row r="359">
          <cell r="A359" t="str">
            <v>分公司</v>
          </cell>
          <cell r="D359" t="str">
            <v>分公司</v>
          </cell>
          <cell r="K359">
            <v>1</v>
          </cell>
          <cell r="Y359">
            <v>0</v>
          </cell>
        </row>
        <row r="360">
          <cell r="A360" t="str">
            <v>分公司</v>
          </cell>
          <cell r="D360" t="str">
            <v>分公司</v>
          </cell>
          <cell r="K360">
            <v>1</v>
          </cell>
          <cell r="Y360">
            <v>0</v>
          </cell>
        </row>
        <row r="361">
          <cell r="A361" t="str">
            <v>分公司</v>
          </cell>
          <cell r="D361" t="str">
            <v>分公司</v>
          </cell>
          <cell r="K361">
            <v>1</v>
          </cell>
          <cell r="Y361">
            <v>0</v>
          </cell>
        </row>
        <row r="362">
          <cell r="A362" t="str">
            <v>分公司</v>
          </cell>
          <cell r="D362" t="str">
            <v>分公司</v>
          </cell>
          <cell r="K362">
            <v>1</v>
          </cell>
          <cell r="Y362">
            <v>0</v>
          </cell>
        </row>
        <row r="363">
          <cell r="A363" t="str">
            <v>分公司</v>
          </cell>
          <cell r="D363" t="str">
            <v>分公司</v>
          </cell>
          <cell r="K363">
            <v>1</v>
          </cell>
          <cell r="Y363">
            <v>0</v>
          </cell>
        </row>
        <row r="364">
          <cell r="A364" t="str">
            <v>分公司</v>
          </cell>
          <cell r="D364" t="str">
            <v>分公司</v>
          </cell>
          <cell r="K364">
            <v>1</v>
          </cell>
          <cell r="Y364">
            <v>0</v>
          </cell>
        </row>
        <row r="365">
          <cell r="A365" t="str">
            <v>分公司</v>
          </cell>
          <cell r="D365" t="str">
            <v>分公司</v>
          </cell>
          <cell r="K365">
            <v>1</v>
          </cell>
          <cell r="Y365">
            <v>0</v>
          </cell>
        </row>
        <row r="366">
          <cell r="A366" t="str">
            <v>分公司</v>
          </cell>
          <cell r="D366" t="str">
            <v>分公司</v>
          </cell>
          <cell r="K366">
            <v>1</v>
          </cell>
          <cell r="Y366">
            <v>-2000</v>
          </cell>
        </row>
        <row r="367">
          <cell r="A367" t="str">
            <v>分公司</v>
          </cell>
          <cell r="D367" t="str">
            <v>分公司</v>
          </cell>
          <cell r="K367">
            <v>1</v>
          </cell>
          <cell r="Y367">
            <v>0</v>
          </cell>
        </row>
        <row r="368">
          <cell r="A368" t="str">
            <v>分公司</v>
          </cell>
          <cell r="D368" t="str">
            <v>分公司</v>
          </cell>
          <cell r="K368">
            <v>1</v>
          </cell>
          <cell r="Y368">
            <v>0</v>
          </cell>
        </row>
        <row r="369">
          <cell r="A369" t="str">
            <v>分公司</v>
          </cell>
          <cell r="D369" t="str">
            <v>分公司</v>
          </cell>
          <cell r="K369">
            <v>1</v>
          </cell>
          <cell r="Y369">
            <v>0</v>
          </cell>
        </row>
        <row r="370">
          <cell r="A370" t="str">
            <v>分公司</v>
          </cell>
          <cell r="D370" t="str">
            <v>分公司</v>
          </cell>
          <cell r="K370">
            <v>1</v>
          </cell>
          <cell r="Y370">
            <v>0</v>
          </cell>
        </row>
        <row r="371">
          <cell r="A371" t="str">
            <v>分公司</v>
          </cell>
          <cell r="D371" t="str">
            <v>分公司</v>
          </cell>
          <cell r="K371">
            <v>1</v>
          </cell>
          <cell r="Y371">
            <v>0</v>
          </cell>
        </row>
        <row r="372">
          <cell r="A372" t="str">
            <v>分公司</v>
          </cell>
          <cell r="D372" t="str">
            <v>分公司</v>
          </cell>
          <cell r="K372">
            <v>1</v>
          </cell>
          <cell r="Y372">
            <v>0</v>
          </cell>
        </row>
        <row r="373">
          <cell r="A373" t="str">
            <v>分公司</v>
          </cell>
          <cell r="D373" t="str">
            <v>分公司</v>
          </cell>
          <cell r="K373">
            <v>1</v>
          </cell>
          <cell r="Y373">
            <v>0</v>
          </cell>
        </row>
        <row r="374">
          <cell r="A374" t="str">
            <v>分公司</v>
          </cell>
          <cell r="D374" t="str">
            <v>分公司</v>
          </cell>
          <cell r="K374">
            <v>1</v>
          </cell>
          <cell r="Y374">
            <v>-400</v>
          </cell>
        </row>
        <row r="375">
          <cell r="A375" t="str">
            <v>分公司</v>
          </cell>
          <cell r="D375" t="str">
            <v>分公司</v>
          </cell>
          <cell r="K375">
            <v>1</v>
          </cell>
          <cell r="Y375">
            <v>0</v>
          </cell>
        </row>
        <row r="376">
          <cell r="A376" t="str">
            <v>分公司</v>
          </cell>
          <cell r="D376" t="str">
            <v>分公司</v>
          </cell>
          <cell r="K376">
            <v>1</v>
          </cell>
          <cell r="Y376">
            <v>0</v>
          </cell>
        </row>
        <row r="377">
          <cell r="A377" t="str">
            <v>分公司</v>
          </cell>
          <cell r="D377" t="str">
            <v>分公司</v>
          </cell>
          <cell r="K377">
            <v>1</v>
          </cell>
          <cell r="Y377">
            <v>0</v>
          </cell>
        </row>
        <row r="378">
          <cell r="A378" t="str">
            <v>分公司</v>
          </cell>
          <cell r="D378" t="str">
            <v>分公司</v>
          </cell>
          <cell r="K378">
            <v>1</v>
          </cell>
          <cell r="Y378">
            <v>0</v>
          </cell>
        </row>
        <row r="379">
          <cell r="A379" t="str">
            <v>分公司</v>
          </cell>
          <cell r="D379" t="str">
            <v>分公司</v>
          </cell>
          <cell r="K379">
            <v>1</v>
          </cell>
          <cell r="Y379">
            <v>0</v>
          </cell>
        </row>
        <row r="380">
          <cell r="A380" t="str">
            <v>分公司</v>
          </cell>
          <cell r="D380" t="str">
            <v>分公司</v>
          </cell>
          <cell r="K380">
            <v>1</v>
          </cell>
          <cell r="Y380">
            <v>-2400</v>
          </cell>
        </row>
        <row r="381">
          <cell r="A381" t="str">
            <v>分公司</v>
          </cell>
          <cell r="D381" t="str">
            <v>分公司</v>
          </cell>
          <cell r="K381">
            <v>1</v>
          </cell>
          <cell r="Y381">
            <v>-9400</v>
          </cell>
        </row>
        <row r="382">
          <cell r="A382" t="str">
            <v>分公司</v>
          </cell>
          <cell r="D382" t="str">
            <v>分公司</v>
          </cell>
          <cell r="K382">
            <v>1</v>
          </cell>
          <cell r="Y382">
            <v>0</v>
          </cell>
        </row>
        <row r="383">
          <cell r="A383" t="str">
            <v>分公司</v>
          </cell>
          <cell r="D383" t="str">
            <v>分公司</v>
          </cell>
          <cell r="K383">
            <v>1</v>
          </cell>
          <cell r="Y383">
            <v>0</v>
          </cell>
        </row>
        <row r="384">
          <cell r="A384" t="str">
            <v>分公司</v>
          </cell>
          <cell r="D384" t="str">
            <v>分公司</v>
          </cell>
          <cell r="K384">
            <v>1</v>
          </cell>
          <cell r="Y384">
            <v>1100</v>
          </cell>
        </row>
        <row r="385">
          <cell r="A385" t="str">
            <v>分公司</v>
          </cell>
          <cell r="D385" t="str">
            <v>分公司</v>
          </cell>
          <cell r="K385">
            <v>1</v>
          </cell>
          <cell r="Y385">
            <v>0</v>
          </cell>
        </row>
        <row r="386">
          <cell r="A386" t="str">
            <v>分公司</v>
          </cell>
          <cell r="D386" t="str">
            <v>分公司</v>
          </cell>
          <cell r="K386">
            <v>1</v>
          </cell>
          <cell r="Y386">
            <v>-9275</v>
          </cell>
        </row>
        <row r="387">
          <cell r="A387" t="str">
            <v>分公司</v>
          </cell>
          <cell r="D387" t="str">
            <v>分公司</v>
          </cell>
          <cell r="K387">
            <v>1</v>
          </cell>
          <cell r="Y387">
            <v>0</v>
          </cell>
        </row>
        <row r="388">
          <cell r="A388" t="str">
            <v>分公司</v>
          </cell>
          <cell r="D388" t="str">
            <v>分公司</v>
          </cell>
          <cell r="K388">
            <v>1</v>
          </cell>
          <cell r="Y388">
            <v>0</v>
          </cell>
        </row>
        <row r="389">
          <cell r="A389" t="str">
            <v>分公司</v>
          </cell>
          <cell r="D389" t="str">
            <v>分公司</v>
          </cell>
          <cell r="K389">
            <v>1</v>
          </cell>
          <cell r="Y389">
            <v>0</v>
          </cell>
        </row>
        <row r="390">
          <cell r="A390" t="str">
            <v>分公司</v>
          </cell>
          <cell r="D390" t="str">
            <v>分公司</v>
          </cell>
          <cell r="K390">
            <v>1</v>
          </cell>
          <cell r="Y390">
            <v>0</v>
          </cell>
        </row>
        <row r="391">
          <cell r="A391" t="str">
            <v>分公司</v>
          </cell>
          <cell r="D391" t="str">
            <v>分公司</v>
          </cell>
          <cell r="K391">
            <v>1</v>
          </cell>
          <cell r="Y391">
            <v>0</v>
          </cell>
        </row>
        <row r="392">
          <cell r="A392" t="str">
            <v>分公司</v>
          </cell>
          <cell r="D392" t="str">
            <v>分公司</v>
          </cell>
          <cell r="K392">
            <v>1</v>
          </cell>
          <cell r="Y392">
            <v>0</v>
          </cell>
        </row>
        <row r="393">
          <cell r="A393" t="str">
            <v>分公司</v>
          </cell>
          <cell r="D393" t="str">
            <v>分公司</v>
          </cell>
          <cell r="K393">
            <v>1</v>
          </cell>
          <cell r="Y393">
            <v>-6200</v>
          </cell>
        </row>
        <row r="394">
          <cell r="A394" t="str">
            <v>分公司</v>
          </cell>
          <cell r="D394" t="str">
            <v>分公司</v>
          </cell>
          <cell r="K394">
            <v>1</v>
          </cell>
          <cell r="Y394">
            <v>0</v>
          </cell>
        </row>
        <row r="395">
          <cell r="A395" t="str">
            <v>分公司</v>
          </cell>
          <cell r="D395" t="str">
            <v>分公司</v>
          </cell>
          <cell r="K395">
            <v>1</v>
          </cell>
          <cell r="Y395">
            <v>0</v>
          </cell>
        </row>
        <row r="396">
          <cell r="A396" t="str">
            <v>分公司</v>
          </cell>
          <cell r="D396" t="str">
            <v>分公司</v>
          </cell>
          <cell r="K396">
            <v>1</v>
          </cell>
          <cell r="Y396">
            <v>0</v>
          </cell>
        </row>
        <row r="397">
          <cell r="A397" t="str">
            <v>分公司</v>
          </cell>
          <cell r="D397" t="str">
            <v>分公司</v>
          </cell>
          <cell r="K397">
            <v>1</v>
          </cell>
          <cell r="Y397">
            <v>0</v>
          </cell>
        </row>
        <row r="398">
          <cell r="A398" t="str">
            <v>分公司</v>
          </cell>
          <cell r="D398" t="str">
            <v>分公司</v>
          </cell>
          <cell r="K398">
            <v>1</v>
          </cell>
          <cell r="Y398">
            <v>0</v>
          </cell>
        </row>
        <row r="399">
          <cell r="A399" t="str">
            <v>分公司</v>
          </cell>
          <cell r="D399" t="str">
            <v>分公司</v>
          </cell>
          <cell r="K399">
            <v>1</v>
          </cell>
          <cell r="Y399">
            <v>0</v>
          </cell>
        </row>
        <row r="400">
          <cell r="A400" t="str">
            <v>分公司</v>
          </cell>
          <cell r="D400" t="str">
            <v>分公司</v>
          </cell>
          <cell r="K400">
            <v>1</v>
          </cell>
          <cell r="Y400">
            <v>0</v>
          </cell>
        </row>
        <row r="401">
          <cell r="A401" t="str">
            <v>分公司</v>
          </cell>
          <cell r="D401" t="str">
            <v>分公司</v>
          </cell>
          <cell r="K401">
            <v>1</v>
          </cell>
          <cell r="Y401">
            <v>0</v>
          </cell>
        </row>
        <row r="402">
          <cell r="A402" t="str">
            <v>分公司</v>
          </cell>
          <cell r="D402" t="str">
            <v>分公司</v>
          </cell>
          <cell r="K402">
            <v>1</v>
          </cell>
          <cell r="Y402">
            <v>0</v>
          </cell>
        </row>
        <row r="403">
          <cell r="A403" t="str">
            <v>分公司</v>
          </cell>
          <cell r="D403" t="str">
            <v>分公司</v>
          </cell>
          <cell r="K403">
            <v>1</v>
          </cell>
          <cell r="Y403">
            <v>0</v>
          </cell>
        </row>
        <row r="404">
          <cell r="A404" t="str">
            <v>分公司</v>
          </cell>
          <cell r="D404" t="str">
            <v>分公司</v>
          </cell>
          <cell r="K404">
            <v>1</v>
          </cell>
          <cell r="Y404">
            <v>0</v>
          </cell>
        </row>
        <row r="405">
          <cell r="A405" t="str">
            <v>分公司</v>
          </cell>
          <cell r="D405" t="str">
            <v>分公司</v>
          </cell>
          <cell r="K405">
            <v>1</v>
          </cell>
          <cell r="Y405">
            <v>0</v>
          </cell>
        </row>
        <row r="406">
          <cell r="A406" t="str">
            <v>分公司</v>
          </cell>
          <cell r="D406" t="str">
            <v>分公司</v>
          </cell>
          <cell r="K406">
            <v>1</v>
          </cell>
          <cell r="Y406">
            <v>0</v>
          </cell>
        </row>
        <row r="407">
          <cell r="A407" t="str">
            <v>分公司</v>
          </cell>
          <cell r="D407" t="str">
            <v>分公司</v>
          </cell>
          <cell r="K407">
            <v>1</v>
          </cell>
          <cell r="Y407">
            <v>0</v>
          </cell>
        </row>
        <row r="408">
          <cell r="A408" t="str">
            <v>分公司</v>
          </cell>
          <cell r="D408" t="str">
            <v>分公司</v>
          </cell>
          <cell r="K408">
            <v>1</v>
          </cell>
          <cell r="Y408">
            <v>0</v>
          </cell>
        </row>
        <row r="409">
          <cell r="A409" t="str">
            <v>分公司</v>
          </cell>
          <cell r="D409" t="str">
            <v>分公司</v>
          </cell>
          <cell r="K409">
            <v>1</v>
          </cell>
          <cell r="Y409">
            <v>725</v>
          </cell>
        </row>
        <row r="410">
          <cell r="A410" t="str">
            <v>分公司</v>
          </cell>
          <cell r="D410" t="str">
            <v>分公司</v>
          </cell>
          <cell r="K410">
            <v>1</v>
          </cell>
          <cell r="Y410">
            <v>-1800</v>
          </cell>
        </row>
        <row r="411">
          <cell r="A411" t="str">
            <v>分公司</v>
          </cell>
          <cell r="D411" t="str">
            <v>分公司</v>
          </cell>
          <cell r="K411">
            <v>1</v>
          </cell>
          <cell r="Y411">
            <v>0</v>
          </cell>
        </row>
        <row r="412">
          <cell r="A412" t="str">
            <v>分公司</v>
          </cell>
          <cell r="D412" t="str">
            <v>分公司</v>
          </cell>
          <cell r="K412">
            <v>1</v>
          </cell>
          <cell r="Y412">
            <v>0</v>
          </cell>
        </row>
        <row r="413">
          <cell r="A413" t="str">
            <v>分公司</v>
          </cell>
          <cell r="D413" t="str">
            <v>分公司</v>
          </cell>
          <cell r="K413">
            <v>1</v>
          </cell>
          <cell r="Y413">
            <v>0</v>
          </cell>
        </row>
        <row r="414">
          <cell r="A414" t="str">
            <v>分公司</v>
          </cell>
          <cell r="D414" t="str">
            <v>分公司</v>
          </cell>
          <cell r="K414">
            <v>1</v>
          </cell>
          <cell r="Y414">
            <v>0</v>
          </cell>
        </row>
        <row r="415">
          <cell r="A415" t="str">
            <v>分公司</v>
          </cell>
          <cell r="D415" t="str">
            <v>分公司</v>
          </cell>
          <cell r="K415">
            <v>1</v>
          </cell>
          <cell r="Y415">
            <v>-2075</v>
          </cell>
        </row>
        <row r="416">
          <cell r="A416" t="str">
            <v>分公司</v>
          </cell>
          <cell r="D416" t="str">
            <v>分公司</v>
          </cell>
          <cell r="K416">
            <v>1</v>
          </cell>
          <cell r="Y416">
            <v>0</v>
          </cell>
        </row>
        <row r="417">
          <cell r="A417" t="str">
            <v>分公司</v>
          </cell>
          <cell r="D417" t="str">
            <v>分公司</v>
          </cell>
          <cell r="K417">
            <v>1</v>
          </cell>
          <cell r="Y417">
            <v>-900</v>
          </cell>
        </row>
        <row r="418">
          <cell r="A418" t="str">
            <v>网络部</v>
          </cell>
          <cell r="D418" t="str">
            <v>网络部</v>
          </cell>
          <cell r="K418">
            <v>1</v>
          </cell>
          <cell r="Y418">
            <v>-1000</v>
          </cell>
        </row>
        <row r="419">
          <cell r="A419" t="str">
            <v>网络部</v>
          </cell>
          <cell r="D419" t="str">
            <v>网络部</v>
          </cell>
          <cell r="K419">
            <v>1</v>
          </cell>
          <cell r="Y419">
            <v>-1000</v>
          </cell>
        </row>
        <row r="420">
          <cell r="A420" t="str">
            <v>网络部</v>
          </cell>
          <cell r="D420" t="str">
            <v>网络部</v>
          </cell>
          <cell r="K420">
            <v>1</v>
          </cell>
          <cell r="Y420">
            <v>-1000</v>
          </cell>
        </row>
        <row r="421">
          <cell r="A421" t="str">
            <v>网络部</v>
          </cell>
          <cell r="D421" t="str">
            <v>网络部</v>
          </cell>
          <cell r="K421">
            <v>1</v>
          </cell>
          <cell r="Y421">
            <v>-1000</v>
          </cell>
        </row>
        <row r="422">
          <cell r="A422" t="str">
            <v>网络部</v>
          </cell>
          <cell r="D422" t="str">
            <v>网络部</v>
          </cell>
          <cell r="K422">
            <v>1</v>
          </cell>
          <cell r="Y422">
            <v>-1000</v>
          </cell>
        </row>
        <row r="423">
          <cell r="A423" t="str">
            <v>网络部</v>
          </cell>
          <cell r="D423" t="str">
            <v>网络部</v>
          </cell>
          <cell r="K423">
            <v>1</v>
          </cell>
          <cell r="Y423">
            <v>-14584</v>
          </cell>
        </row>
        <row r="424">
          <cell r="A424" t="str">
            <v>网络部</v>
          </cell>
          <cell r="D424" t="str">
            <v>网络部</v>
          </cell>
          <cell r="K424">
            <v>1</v>
          </cell>
          <cell r="Y424">
            <v>-1000</v>
          </cell>
        </row>
        <row r="425">
          <cell r="A425" t="str">
            <v>网络部</v>
          </cell>
          <cell r="D425" t="str">
            <v>网络部</v>
          </cell>
          <cell r="K425">
            <v>1</v>
          </cell>
          <cell r="Y425">
            <v>-1000</v>
          </cell>
        </row>
        <row r="426">
          <cell r="A426" t="str">
            <v>网络部</v>
          </cell>
          <cell r="D426" t="str">
            <v>网络部</v>
          </cell>
          <cell r="K426">
            <v>1</v>
          </cell>
          <cell r="Y426">
            <v>-1000</v>
          </cell>
        </row>
        <row r="427">
          <cell r="A427" t="str">
            <v>网络部</v>
          </cell>
          <cell r="D427" t="str">
            <v>网络部</v>
          </cell>
          <cell r="K427">
            <v>1</v>
          </cell>
          <cell r="Y427">
            <v>-1000</v>
          </cell>
        </row>
        <row r="428">
          <cell r="A428" t="str">
            <v>网络部</v>
          </cell>
          <cell r="D428" t="str">
            <v>网络部</v>
          </cell>
          <cell r="K428">
            <v>1</v>
          </cell>
          <cell r="Y428">
            <v>-1000</v>
          </cell>
        </row>
        <row r="429">
          <cell r="A429" t="str">
            <v>网络部</v>
          </cell>
          <cell r="D429" t="str">
            <v>网络部</v>
          </cell>
          <cell r="K429">
            <v>1</v>
          </cell>
          <cell r="Y429">
            <v>-1000</v>
          </cell>
        </row>
        <row r="430">
          <cell r="A430" t="str">
            <v>网络部</v>
          </cell>
          <cell r="D430" t="str">
            <v>网络部</v>
          </cell>
          <cell r="K430">
            <v>1</v>
          </cell>
          <cell r="Y430">
            <v>-1000</v>
          </cell>
        </row>
        <row r="431">
          <cell r="A431" t="str">
            <v>网络部</v>
          </cell>
          <cell r="D431" t="str">
            <v>网络部</v>
          </cell>
          <cell r="K431">
            <v>1</v>
          </cell>
          <cell r="Y431">
            <v>-1000</v>
          </cell>
        </row>
        <row r="432">
          <cell r="A432" t="str">
            <v>网络部</v>
          </cell>
          <cell r="D432" t="str">
            <v>网络部</v>
          </cell>
          <cell r="K432">
            <v>1</v>
          </cell>
          <cell r="Y432">
            <v>-1000</v>
          </cell>
        </row>
        <row r="433">
          <cell r="A433" t="str">
            <v>网络部</v>
          </cell>
          <cell r="D433" t="str">
            <v>网络部</v>
          </cell>
          <cell r="K433">
            <v>1</v>
          </cell>
          <cell r="Y433">
            <v>-1000</v>
          </cell>
        </row>
        <row r="434">
          <cell r="A434" t="str">
            <v>网络部</v>
          </cell>
          <cell r="D434" t="str">
            <v>网络部</v>
          </cell>
          <cell r="K434">
            <v>1</v>
          </cell>
          <cell r="Y434">
            <v>-1000</v>
          </cell>
        </row>
        <row r="435">
          <cell r="A435" t="str">
            <v>网络部</v>
          </cell>
          <cell r="D435" t="str">
            <v>网络部</v>
          </cell>
          <cell r="K435">
            <v>1</v>
          </cell>
          <cell r="Y435">
            <v>-1000</v>
          </cell>
        </row>
        <row r="436">
          <cell r="A436" t="str">
            <v>网络部</v>
          </cell>
          <cell r="D436" t="str">
            <v>网络部</v>
          </cell>
          <cell r="K436">
            <v>1</v>
          </cell>
          <cell r="Y436">
            <v>-500</v>
          </cell>
        </row>
        <row r="437">
          <cell r="A437" t="str">
            <v>网络部</v>
          </cell>
          <cell r="D437" t="str">
            <v>网络部</v>
          </cell>
          <cell r="K437">
            <v>1</v>
          </cell>
          <cell r="Y437">
            <v>0</v>
          </cell>
        </row>
        <row r="438">
          <cell r="A438" t="str">
            <v>网络部</v>
          </cell>
          <cell r="D438" t="str">
            <v>网络部</v>
          </cell>
          <cell r="K438">
            <v>1</v>
          </cell>
          <cell r="Y438">
            <v>-1000</v>
          </cell>
        </row>
        <row r="439">
          <cell r="A439" t="str">
            <v>网络部</v>
          </cell>
          <cell r="D439" t="str">
            <v>网络部</v>
          </cell>
          <cell r="K439">
            <v>1</v>
          </cell>
          <cell r="Y439">
            <v>0</v>
          </cell>
        </row>
        <row r="440">
          <cell r="A440" t="str">
            <v>网络部</v>
          </cell>
          <cell r="D440" t="str">
            <v>网络部</v>
          </cell>
          <cell r="K440">
            <v>1</v>
          </cell>
          <cell r="Y440">
            <v>0</v>
          </cell>
        </row>
        <row r="441">
          <cell r="A441" t="str">
            <v>网络部</v>
          </cell>
          <cell r="D441" t="str">
            <v>网络部</v>
          </cell>
          <cell r="K441">
            <v>1</v>
          </cell>
          <cell r="Y441">
            <v>0</v>
          </cell>
        </row>
        <row r="442">
          <cell r="A442" t="str">
            <v>网络部</v>
          </cell>
          <cell r="D442" t="str">
            <v>网络部</v>
          </cell>
          <cell r="K442">
            <v>1</v>
          </cell>
          <cell r="Y442">
            <v>0</v>
          </cell>
        </row>
        <row r="443">
          <cell r="A443" t="str">
            <v>网络部</v>
          </cell>
          <cell r="D443" t="str">
            <v>网络部</v>
          </cell>
          <cell r="K443">
            <v>1</v>
          </cell>
          <cell r="Y443">
            <v>0</v>
          </cell>
        </row>
        <row r="444">
          <cell r="A444" t="str">
            <v>网络部</v>
          </cell>
          <cell r="D444" t="str">
            <v>网络部</v>
          </cell>
          <cell r="K444">
            <v>1</v>
          </cell>
          <cell r="Y444">
            <v>0</v>
          </cell>
        </row>
        <row r="445">
          <cell r="A445" t="str">
            <v>网络部</v>
          </cell>
          <cell r="D445" t="str">
            <v>网络部</v>
          </cell>
          <cell r="K445">
            <v>1</v>
          </cell>
          <cell r="Y445">
            <v>-1000</v>
          </cell>
        </row>
        <row r="446">
          <cell r="A446" t="str">
            <v>网络部</v>
          </cell>
          <cell r="D446" t="str">
            <v>网络部</v>
          </cell>
          <cell r="K446">
            <v>1</v>
          </cell>
          <cell r="Y446">
            <v>-1000</v>
          </cell>
        </row>
        <row r="447">
          <cell r="A447" t="str">
            <v>网络部</v>
          </cell>
          <cell r="D447" t="str">
            <v>网络部</v>
          </cell>
          <cell r="K447">
            <v>1</v>
          </cell>
          <cell r="Y447">
            <v>-1000</v>
          </cell>
        </row>
        <row r="448">
          <cell r="A448" t="str">
            <v>网络部</v>
          </cell>
          <cell r="D448" t="str">
            <v>网络部</v>
          </cell>
          <cell r="K448">
            <v>1</v>
          </cell>
          <cell r="Y448">
            <v>-500</v>
          </cell>
        </row>
        <row r="449">
          <cell r="A449" t="str">
            <v>网络部</v>
          </cell>
          <cell r="D449" t="str">
            <v>网络部</v>
          </cell>
          <cell r="K449">
            <v>1</v>
          </cell>
          <cell r="Y449">
            <v>0</v>
          </cell>
        </row>
        <row r="450">
          <cell r="A450" t="str">
            <v>网络部</v>
          </cell>
          <cell r="D450" t="str">
            <v>网络部</v>
          </cell>
          <cell r="K450">
            <v>1</v>
          </cell>
          <cell r="Y450">
            <v>0</v>
          </cell>
        </row>
        <row r="451">
          <cell r="A451" t="str">
            <v>网络部</v>
          </cell>
          <cell r="D451" t="str">
            <v>网络部</v>
          </cell>
          <cell r="K451">
            <v>1</v>
          </cell>
          <cell r="Y451">
            <v>0</v>
          </cell>
        </row>
        <row r="452">
          <cell r="A452" t="str">
            <v>网络部</v>
          </cell>
          <cell r="D452" t="str">
            <v>网络部</v>
          </cell>
          <cell r="K452">
            <v>1</v>
          </cell>
          <cell r="Y452">
            <v>-1100</v>
          </cell>
        </row>
        <row r="453">
          <cell r="A453" t="str">
            <v>网络部</v>
          </cell>
          <cell r="D453" t="str">
            <v>网络部</v>
          </cell>
          <cell r="K453">
            <v>1</v>
          </cell>
          <cell r="Y453">
            <v>-1000</v>
          </cell>
        </row>
        <row r="454">
          <cell r="A454" t="str">
            <v>网络部</v>
          </cell>
          <cell r="D454" t="str">
            <v>网络部</v>
          </cell>
          <cell r="K454">
            <v>1</v>
          </cell>
          <cell r="Y454">
            <v>-1000</v>
          </cell>
        </row>
        <row r="455">
          <cell r="A455" t="str">
            <v>网络部</v>
          </cell>
          <cell r="D455" t="str">
            <v>网络部</v>
          </cell>
          <cell r="K455">
            <v>1</v>
          </cell>
          <cell r="Y455">
            <v>-1000</v>
          </cell>
        </row>
        <row r="456">
          <cell r="A456" t="str">
            <v>网络部</v>
          </cell>
          <cell r="D456" t="str">
            <v>网络部</v>
          </cell>
          <cell r="K456">
            <v>1</v>
          </cell>
          <cell r="Y456">
            <v>-1000</v>
          </cell>
        </row>
        <row r="457">
          <cell r="A457" t="str">
            <v>网络部</v>
          </cell>
          <cell r="D457" t="str">
            <v>网络部</v>
          </cell>
          <cell r="K457">
            <v>1</v>
          </cell>
          <cell r="Y457">
            <v>-1000</v>
          </cell>
        </row>
        <row r="458">
          <cell r="A458" t="str">
            <v>网络部</v>
          </cell>
          <cell r="D458" t="str">
            <v>网络部</v>
          </cell>
          <cell r="K458">
            <v>1</v>
          </cell>
          <cell r="Y458">
            <v>-1000</v>
          </cell>
        </row>
        <row r="459">
          <cell r="A459" t="str">
            <v>大客户</v>
          </cell>
          <cell r="D459" t="str">
            <v>大客户</v>
          </cell>
          <cell r="K459">
            <v>1</v>
          </cell>
          <cell r="Y459">
            <v>-1000</v>
          </cell>
        </row>
        <row r="460">
          <cell r="A460" t="str">
            <v>翼真自有店</v>
          </cell>
          <cell r="D460" t="str">
            <v>自有店</v>
          </cell>
          <cell r="K460">
            <v>1</v>
          </cell>
          <cell r="Y460">
            <v>-5980</v>
          </cell>
        </row>
        <row r="461">
          <cell r="A461" t="str">
            <v>翼真自有店</v>
          </cell>
          <cell r="D461" t="str">
            <v>自有店</v>
          </cell>
          <cell r="K461">
            <v>1</v>
          </cell>
          <cell r="Y461">
            <v>-12500</v>
          </cell>
        </row>
        <row r="462">
          <cell r="A462" t="str">
            <v>翼真自有店</v>
          </cell>
          <cell r="D462" t="str">
            <v>自有店</v>
          </cell>
          <cell r="K462">
            <v>1</v>
          </cell>
          <cell r="Y462">
            <v>-1000</v>
          </cell>
        </row>
        <row r="463">
          <cell r="A463" t="str">
            <v>翼真自有店</v>
          </cell>
          <cell r="D463" t="str">
            <v>自有店</v>
          </cell>
          <cell r="K463">
            <v>1</v>
          </cell>
          <cell r="Y463">
            <v>-1000</v>
          </cell>
        </row>
        <row r="464">
          <cell r="A464" t="e">
            <v>#N/A</v>
          </cell>
          <cell r="D464" t="e">
            <v>#N/A</v>
          </cell>
          <cell r="K464">
            <v>1</v>
          </cell>
          <cell r="Y464">
            <v>1500</v>
          </cell>
        </row>
        <row r="465">
          <cell r="A465" t="str">
            <v>机场自有店</v>
          </cell>
          <cell r="D465" t="str">
            <v>自有店</v>
          </cell>
          <cell r="K465">
            <v>0</v>
          </cell>
          <cell r="Y465">
            <v>0</v>
          </cell>
        </row>
        <row r="466">
          <cell r="A466" t="str">
            <v>武侯自有店</v>
          </cell>
          <cell r="D466" t="str">
            <v>自有店</v>
          </cell>
          <cell r="K466">
            <v>0</v>
          </cell>
          <cell r="Y466">
            <v>0</v>
          </cell>
        </row>
        <row r="467">
          <cell r="A467" t="str">
            <v>武侯自有店</v>
          </cell>
          <cell r="D467" t="str">
            <v>自有店</v>
          </cell>
          <cell r="K467">
            <v>0</v>
          </cell>
          <cell r="Y467">
            <v>0</v>
          </cell>
        </row>
        <row r="468">
          <cell r="A468" t="str">
            <v>武侯自有店</v>
          </cell>
          <cell r="D468" t="str">
            <v>自有店</v>
          </cell>
          <cell r="K468">
            <v>0</v>
          </cell>
          <cell r="Y468">
            <v>0</v>
          </cell>
        </row>
        <row r="469">
          <cell r="A469" t="str">
            <v>武侯自有店</v>
          </cell>
          <cell r="D469" t="str">
            <v>自有店</v>
          </cell>
          <cell r="K469">
            <v>0</v>
          </cell>
        </row>
        <row r="470">
          <cell r="A470" t="str">
            <v>武侯自有店</v>
          </cell>
          <cell r="D470" t="str">
            <v>自有店</v>
          </cell>
          <cell r="K470">
            <v>0</v>
          </cell>
          <cell r="Y470">
            <v>0</v>
          </cell>
        </row>
        <row r="471">
          <cell r="A471" t="str">
            <v>武侯自有店</v>
          </cell>
          <cell r="D471" t="str">
            <v>自有店</v>
          </cell>
          <cell r="K471">
            <v>0</v>
          </cell>
          <cell r="Y471">
            <v>0</v>
          </cell>
        </row>
        <row r="472">
          <cell r="A472" t="str">
            <v>机场自有店</v>
          </cell>
          <cell r="D472" t="str">
            <v>自有店</v>
          </cell>
          <cell r="K472">
            <v>0</v>
          </cell>
          <cell r="Y472">
            <v>0</v>
          </cell>
        </row>
        <row r="473">
          <cell r="A473" t="str">
            <v>机场自有店</v>
          </cell>
          <cell r="D473" t="str">
            <v>自有店</v>
          </cell>
          <cell r="K473">
            <v>0</v>
          </cell>
          <cell r="Y473">
            <v>0</v>
          </cell>
        </row>
        <row r="474">
          <cell r="A474" t="str">
            <v>机场自有店</v>
          </cell>
          <cell r="D474" t="str">
            <v>自有店</v>
          </cell>
          <cell r="K474">
            <v>0</v>
          </cell>
          <cell r="Y474">
            <v>0</v>
          </cell>
        </row>
        <row r="475">
          <cell r="A475" t="str">
            <v>武侯自有店</v>
          </cell>
          <cell r="D475" t="str">
            <v>自有店</v>
          </cell>
          <cell r="K475">
            <v>0</v>
          </cell>
        </row>
        <row r="476">
          <cell r="A476" t="str">
            <v>分公司</v>
          </cell>
          <cell r="D476" t="str">
            <v>分公司</v>
          </cell>
          <cell r="K476">
            <v>0</v>
          </cell>
          <cell r="Y476">
            <v>0</v>
          </cell>
        </row>
        <row r="477">
          <cell r="A477" t="str">
            <v>机场自有店</v>
          </cell>
          <cell r="D477" t="str">
            <v>自有店</v>
          </cell>
          <cell r="K477">
            <v>0</v>
          </cell>
          <cell r="Y477">
            <v>0</v>
          </cell>
        </row>
        <row r="478">
          <cell r="A478" t="str">
            <v>机场自有店</v>
          </cell>
          <cell r="D478" t="str">
            <v>自有店</v>
          </cell>
          <cell r="K478">
            <v>0</v>
          </cell>
          <cell r="Y478">
            <v>0</v>
          </cell>
        </row>
        <row r="479">
          <cell r="A479" t="str">
            <v>机场自有店</v>
          </cell>
          <cell r="D479" t="str">
            <v>自有店</v>
          </cell>
          <cell r="K479">
            <v>0</v>
          </cell>
          <cell r="Y479">
            <v>0</v>
          </cell>
        </row>
        <row r="480">
          <cell r="A480" t="str">
            <v>机场自有店</v>
          </cell>
          <cell r="D480" t="str">
            <v>自有店</v>
          </cell>
          <cell r="K480">
            <v>0</v>
          </cell>
          <cell r="Y480">
            <v>0</v>
          </cell>
        </row>
        <row r="481">
          <cell r="A481" t="str">
            <v>机场自有店</v>
          </cell>
          <cell r="D481" t="str">
            <v>自有店</v>
          </cell>
          <cell r="K481">
            <v>0</v>
          </cell>
          <cell r="Y481">
            <v>0</v>
          </cell>
        </row>
        <row r="482">
          <cell r="A482" t="str">
            <v>武侯自有店</v>
          </cell>
          <cell r="D482" t="str">
            <v>自有店</v>
          </cell>
          <cell r="K482">
            <v>0</v>
          </cell>
          <cell r="Y482">
            <v>0</v>
          </cell>
        </row>
        <row r="483">
          <cell r="A483" t="str">
            <v>武侯自有店</v>
          </cell>
          <cell r="D483" t="str">
            <v>自有店</v>
          </cell>
          <cell r="K483">
            <v>0</v>
          </cell>
          <cell r="Y483">
            <v>0</v>
          </cell>
        </row>
        <row r="484">
          <cell r="A484" t="str">
            <v>武侯自有店</v>
          </cell>
          <cell r="D484" t="str">
            <v>自有店</v>
          </cell>
          <cell r="K484">
            <v>0</v>
          </cell>
          <cell r="Y484">
            <v>0</v>
          </cell>
        </row>
        <row r="485">
          <cell r="A485" t="str">
            <v>武侯自有店</v>
          </cell>
          <cell r="D485" t="str">
            <v>自有店</v>
          </cell>
          <cell r="K485">
            <v>0</v>
          </cell>
          <cell r="Y485">
            <v>0</v>
          </cell>
        </row>
        <row r="486">
          <cell r="A486" t="str">
            <v>武侯自有店</v>
          </cell>
          <cell r="D486" t="str">
            <v>自有店</v>
          </cell>
          <cell r="K486">
            <v>0</v>
          </cell>
          <cell r="Y486">
            <v>0</v>
          </cell>
        </row>
        <row r="487">
          <cell r="A487" t="str">
            <v>机场自有店</v>
          </cell>
          <cell r="D487" t="str">
            <v>自有店</v>
          </cell>
          <cell r="K487">
            <v>0</v>
          </cell>
          <cell r="Y487">
            <v>0</v>
          </cell>
        </row>
        <row r="488">
          <cell r="A488" t="str">
            <v>机场自有店</v>
          </cell>
          <cell r="D488" t="str">
            <v>自有店</v>
          </cell>
          <cell r="K488">
            <v>0</v>
          </cell>
          <cell r="Y488">
            <v>0</v>
          </cell>
        </row>
        <row r="489">
          <cell r="A489" t="str">
            <v>机场自有店</v>
          </cell>
          <cell r="D489" t="str">
            <v>自有店</v>
          </cell>
          <cell r="K489">
            <v>0</v>
          </cell>
          <cell r="Y489">
            <v>0</v>
          </cell>
        </row>
        <row r="490">
          <cell r="A490" t="str">
            <v>机场自有店</v>
          </cell>
          <cell r="D490" t="str">
            <v>自有店</v>
          </cell>
          <cell r="K490">
            <v>0</v>
          </cell>
          <cell r="Y490">
            <v>0</v>
          </cell>
        </row>
        <row r="491">
          <cell r="A491" t="str">
            <v>邛崃直营店</v>
          </cell>
          <cell r="D491" t="str">
            <v>直营店店面</v>
          </cell>
        </row>
        <row r="492">
          <cell r="A492" t="str">
            <v>机场自有店</v>
          </cell>
          <cell r="D492" t="str">
            <v>自有店</v>
          </cell>
        </row>
        <row r="493">
          <cell r="A493" t="str">
            <v>华阳直营店</v>
          </cell>
          <cell r="D493" t="str">
            <v>直营店店面</v>
          </cell>
        </row>
        <row r="494">
          <cell r="A494" t="str">
            <v>崇州直营店</v>
          </cell>
          <cell r="D494" t="str">
            <v>直营店店面</v>
          </cell>
        </row>
        <row r="495">
          <cell r="A495" t="str">
            <v>彭州直营店</v>
          </cell>
          <cell r="D495" t="str">
            <v>直营店店面</v>
          </cell>
        </row>
        <row r="496">
          <cell r="A496" t="str">
            <v>机场自有店</v>
          </cell>
          <cell r="D496" t="str">
            <v>自有店</v>
          </cell>
        </row>
        <row r="497">
          <cell r="A497" t="str">
            <v>机场自有店</v>
          </cell>
          <cell r="D497" t="str">
            <v>自有店</v>
          </cell>
        </row>
        <row r="498">
          <cell r="A498" t="str">
            <v>机场自有店</v>
          </cell>
          <cell r="D498" t="str">
            <v>自有店</v>
          </cell>
        </row>
        <row r="499">
          <cell r="A499" t="str">
            <v>机场自有店</v>
          </cell>
          <cell r="D499" t="str">
            <v>自有店</v>
          </cell>
        </row>
        <row r="500">
          <cell r="A500" t="str">
            <v>机场自有店</v>
          </cell>
          <cell r="D500" t="str">
            <v>自有店</v>
          </cell>
        </row>
        <row r="501">
          <cell r="A501" t="str">
            <v>机场自有店</v>
          </cell>
          <cell r="D501" t="str">
            <v>自有店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部门</v>
          </cell>
          <cell r="V1" t="str">
            <v>单数</v>
          </cell>
          <cell r="Y1" t="str">
            <v>服务费金额</v>
          </cell>
          <cell r="BE1" t="str">
            <v>部门</v>
          </cell>
        </row>
        <row r="2">
          <cell r="C2" t="str">
            <v>机场自有店</v>
          </cell>
          <cell r="V2">
            <v>1</v>
          </cell>
          <cell r="Y2">
            <v>0</v>
          </cell>
          <cell r="BE2" t="str">
            <v>自有店</v>
          </cell>
        </row>
        <row r="3">
          <cell r="C3" t="str">
            <v>机场自有店</v>
          </cell>
          <cell r="V3">
            <v>1</v>
          </cell>
          <cell r="Y3">
            <v>0</v>
          </cell>
          <cell r="BE3" t="str">
            <v>自有店</v>
          </cell>
        </row>
        <row r="4">
          <cell r="C4" t="str">
            <v>彭州直营店</v>
          </cell>
          <cell r="V4">
            <v>1</v>
          </cell>
          <cell r="Y4">
            <v>0</v>
          </cell>
          <cell r="BE4" t="str">
            <v>直营店店面</v>
          </cell>
        </row>
        <row r="5">
          <cell r="C5" t="str">
            <v>邛崃直营店</v>
          </cell>
          <cell r="V5">
            <v>1</v>
          </cell>
          <cell r="Y5">
            <v>0</v>
          </cell>
          <cell r="BE5" t="str">
            <v>直营店店面</v>
          </cell>
        </row>
        <row r="6">
          <cell r="C6" t="str">
            <v>彭州直营店</v>
          </cell>
          <cell r="V6">
            <v>1</v>
          </cell>
          <cell r="Y6">
            <v>0</v>
          </cell>
          <cell r="BE6" t="str">
            <v>直营店店面</v>
          </cell>
        </row>
        <row r="7">
          <cell r="C7" t="str">
            <v>机场自有店</v>
          </cell>
          <cell r="V7">
            <v>1</v>
          </cell>
          <cell r="Y7">
            <v>0</v>
          </cell>
          <cell r="BE7" t="str">
            <v>自有店</v>
          </cell>
        </row>
        <row r="8">
          <cell r="C8" t="str">
            <v>武侯自有店</v>
          </cell>
          <cell r="V8">
            <v>1</v>
          </cell>
          <cell r="Y8">
            <v>0</v>
          </cell>
          <cell r="BE8" t="str">
            <v>自有店</v>
          </cell>
        </row>
        <row r="9">
          <cell r="C9" t="str">
            <v>机场自有店</v>
          </cell>
          <cell r="V9">
            <v>1</v>
          </cell>
          <cell r="Y9">
            <v>0</v>
          </cell>
          <cell r="BE9" t="str">
            <v>自有店</v>
          </cell>
        </row>
        <row r="10">
          <cell r="C10" t="str">
            <v>华阳直营店</v>
          </cell>
          <cell r="V10">
            <v>1</v>
          </cell>
          <cell r="Y10">
            <v>0</v>
          </cell>
          <cell r="BE10" t="str">
            <v>直营店店面</v>
          </cell>
        </row>
        <row r="11">
          <cell r="C11" t="str">
            <v>华阳直营店</v>
          </cell>
          <cell r="V11">
            <v>1</v>
          </cell>
          <cell r="Y11">
            <v>0</v>
          </cell>
          <cell r="BE11" t="str">
            <v>直营店店面</v>
          </cell>
        </row>
        <row r="12">
          <cell r="C12" t="str">
            <v>武侯自有店</v>
          </cell>
          <cell r="V12">
            <v>1</v>
          </cell>
          <cell r="Y12">
            <v>0</v>
          </cell>
          <cell r="BE12" t="str">
            <v>自有店</v>
          </cell>
        </row>
        <row r="13">
          <cell r="C13" t="str">
            <v>机场自有店</v>
          </cell>
          <cell r="V13">
            <v>1</v>
          </cell>
          <cell r="Y13">
            <v>0</v>
          </cell>
          <cell r="BE13" t="str">
            <v>自有店</v>
          </cell>
        </row>
        <row r="14">
          <cell r="C14" t="str">
            <v>武侯自有店</v>
          </cell>
          <cell r="V14">
            <v>1</v>
          </cell>
          <cell r="Y14">
            <v>0</v>
          </cell>
          <cell r="BE14" t="str">
            <v>自有店</v>
          </cell>
        </row>
        <row r="15">
          <cell r="C15" t="str">
            <v>武侯自有店</v>
          </cell>
          <cell r="V15">
            <v>1</v>
          </cell>
          <cell r="Y15">
            <v>0</v>
          </cell>
          <cell r="BE15" t="str">
            <v>自有店</v>
          </cell>
        </row>
        <row r="16">
          <cell r="C16" t="str">
            <v>机场自有店</v>
          </cell>
          <cell r="V16">
            <v>1</v>
          </cell>
          <cell r="Y16">
            <v>0</v>
          </cell>
          <cell r="BE16" t="str">
            <v>自有店</v>
          </cell>
        </row>
        <row r="17">
          <cell r="C17" t="str">
            <v>机场自有店</v>
          </cell>
          <cell r="V17">
            <v>1</v>
          </cell>
          <cell r="Y17">
            <v>0</v>
          </cell>
          <cell r="BE17" t="str">
            <v>自有店</v>
          </cell>
        </row>
        <row r="18">
          <cell r="C18" t="str">
            <v>机场自有店</v>
          </cell>
          <cell r="V18">
            <v>1</v>
          </cell>
          <cell r="Y18">
            <v>0</v>
          </cell>
          <cell r="BE18" t="str">
            <v>自有店</v>
          </cell>
        </row>
        <row r="19">
          <cell r="C19" t="str">
            <v>崇州直营店</v>
          </cell>
          <cell r="V19">
            <v>1</v>
          </cell>
          <cell r="Y19">
            <v>1000</v>
          </cell>
          <cell r="BE19" t="str">
            <v>直营店店面</v>
          </cell>
        </row>
        <row r="20">
          <cell r="C20" t="str">
            <v>崇州直营店</v>
          </cell>
          <cell r="V20">
            <v>1</v>
          </cell>
          <cell r="Y20">
            <v>0</v>
          </cell>
          <cell r="BE20" t="str">
            <v>直营店店面</v>
          </cell>
        </row>
        <row r="21">
          <cell r="C21" t="str">
            <v>武侯自有店</v>
          </cell>
          <cell r="V21">
            <v>1</v>
          </cell>
          <cell r="Y21">
            <v>500</v>
          </cell>
          <cell r="BE21" t="str">
            <v>直营店二网</v>
          </cell>
        </row>
        <row r="22">
          <cell r="C22" t="str">
            <v>武侯自有店</v>
          </cell>
          <cell r="V22">
            <v>1</v>
          </cell>
          <cell r="Y22">
            <v>0</v>
          </cell>
          <cell r="BE22" t="str">
            <v>自有店</v>
          </cell>
        </row>
        <row r="23">
          <cell r="C23" t="str">
            <v>彭州直营店</v>
          </cell>
          <cell r="V23">
            <v>1</v>
          </cell>
          <cell r="Y23">
            <v>0</v>
          </cell>
          <cell r="BE23" t="str">
            <v>直营店店面</v>
          </cell>
        </row>
        <row r="24">
          <cell r="C24" t="str">
            <v>武侯自有店</v>
          </cell>
          <cell r="V24">
            <v>1</v>
          </cell>
          <cell r="Y24">
            <v>0</v>
          </cell>
          <cell r="BE24" t="str">
            <v>自有店</v>
          </cell>
        </row>
        <row r="25">
          <cell r="C25" t="str">
            <v>武侯自有店</v>
          </cell>
          <cell r="V25">
            <v>1</v>
          </cell>
          <cell r="Y25">
            <v>0</v>
          </cell>
          <cell r="BE25" t="str">
            <v>自有店</v>
          </cell>
        </row>
        <row r="26">
          <cell r="C26" t="str">
            <v>机场自有店</v>
          </cell>
          <cell r="V26">
            <v>1</v>
          </cell>
          <cell r="Y26">
            <v>0</v>
          </cell>
          <cell r="BE26" t="str">
            <v>自有店</v>
          </cell>
        </row>
        <row r="27">
          <cell r="C27" t="str">
            <v>机场自有店</v>
          </cell>
          <cell r="V27">
            <v>1</v>
          </cell>
          <cell r="Y27">
            <v>0</v>
          </cell>
          <cell r="BE27" t="str">
            <v>自有店</v>
          </cell>
        </row>
        <row r="28">
          <cell r="C28" t="str">
            <v>机场自有店</v>
          </cell>
          <cell r="V28">
            <v>1</v>
          </cell>
          <cell r="Y28">
            <v>0</v>
          </cell>
          <cell r="BE28" t="str">
            <v>自有店</v>
          </cell>
        </row>
        <row r="29">
          <cell r="C29" t="str">
            <v>机场自有店</v>
          </cell>
          <cell r="V29">
            <v>1</v>
          </cell>
          <cell r="Y29">
            <v>0</v>
          </cell>
          <cell r="BE29" t="str">
            <v>自有店</v>
          </cell>
        </row>
        <row r="30">
          <cell r="C30" t="str">
            <v>武侯自有店</v>
          </cell>
          <cell r="V30">
            <v>1</v>
          </cell>
          <cell r="Y30">
            <v>0</v>
          </cell>
          <cell r="BE30" t="str">
            <v>自有店</v>
          </cell>
        </row>
        <row r="31">
          <cell r="C31" t="str">
            <v>武侯自有店</v>
          </cell>
          <cell r="V31">
            <v>1</v>
          </cell>
          <cell r="Y31">
            <v>0</v>
          </cell>
          <cell r="BE31" t="str">
            <v>自有店</v>
          </cell>
        </row>
        <row r="32">
          <cell r="C32" t="str">
            <v>机场自有店</v>
          </cell>
          <cell r="V32">
            <v>1</v>
          </cell>
          <cell r="Y32">
            <v>0</v>
          </cell>
          <cell r="BE32" t="str">
            <v>自有店</v>
          </cell>
        </row>
        <row r="33">
          <cell r="C33" t="str">
            <v>网络部</v>
          </cell>
          <cell r="V33">
            <v>1</v>
          </cell>
          <cell r="Y33">
            <v>0</v>
          </cell>
          <cell r="BE33" t="str">
            <v>网络部</v>
          </cell>
        </row>
        <row r="34">
          <cell r="C34" t="str">
            <v>机场自有店</v>
          </cell>
          <cell r="V34">
            <v>1</v>
          </cell>
          <cell r="Y34">
            <v>0</v>
          </cell>
          <cell r="BE34" t="str">
            <v>自有店</v>
          </cell>
        </row>
        <row r="35">
          <cell r="C35" t="str">
            <v>彭州直营店</v>
          </cell>
          <cell r="V35">
            <v>1</v>
          </cell>
          <cell r="Y35">
            <v>0</v>
          </cell>
          <cell r="BE35" t="str">
            <v>直营店店面</v>
          </cell>
        </row>
        <row r="36">
          <cell r="C36" t="str">
            <v>崇州直营店</v>
          </cell>
          <cell r="V36">
            <v>1</v>
          </cell>
          <cell r="Y36">
            <v>500</v>
          </cell>
          <cell r="BE36" t="str">
            <v>直营店店面</v>
          </cell>
        </row>
        <row r="37">
          <cell r="C37" t="str">
            <v>武侯自有店</v>
          </cell>
          <cell r="V37">
            <v>1</v>
          </cell>
          <cell r="Y37">
            <v>500</v>
          </cell>
          <cell r="BE37" t="str">
            <v>自有店</v>
          </cell>
        </row>
        <row r="38">
          <cell r="C38" t="str">
            <v>机场自有店</v>
          </cell>
          <cell r="V38">
            <v>1</v>
          </cell>
          <cell r="Y38">
            <v>0</v>
          </cell>
          <cell r="BE38" t="str">
            <v>自有店</v>
          </cell>
        </row>
        <row r="39">
          <cell r="C39" t="str">
            <v>崇州直营店</v>
          </cell>
          <cell r="V39">
            <v>1</v>
          </cell>
          <cell r="Y39">
            <v>0</v>
          </cell>
          <cell r="BE39" t="str">
            <v>直营店店面</v>
          </cell>
        </row>
        <row r="40">
          <cell r="C40" t="str">
            <v>机场自有店</v>
          </cell>
          <cell r="V40">
            <v>1</v>
          </cell>
          <cell r="Y40">
            <v>0</v>
          </cell>
          <cell r="BE40" t="str">
            <v>自有店</v>
          </cell>
        </row>
        <row r="41">
          <cell r="C41" t="str">
            <v>崇州直营店</v>
          </cell>
          <cell r="V41">
            <v>1</v>
          </cell>
          <cell r="Y41">
            <v>500</v>
          </cell>
          <cell r="BE41" t="str">
            <v>直营店店面</v>
          </cell>
        </row>
        <row r="42">
          <cell r="C42" t="str">
            <v>华阳直营店</v>
          </cell>
          <cell r="V42">
            <v>1</v>
          </cell>
          <cell r="Y42">
            <v>0</v>
          </cell>
          <cell r="BE42" t="str">
            <v>直营店店面</v>
          </cell>
        </row>
        <row r="43">
          <cell r="C43" t="str">
            <v>武侯自有店</v>
          </cell>
          <cell r="V43">
            <v>1</v>
          </cell>
          <cell r="Y43">
            <v>0</v>
          </cell>
          <cell r="BE43" t="str">
            <v>自有店</v>
          </cell>
        </row>
        <row r="44">
          <cell r="C44" t="str">
            <v>武侯自有店</v>
          </cell>
          <cell r="V44">
            <v>1</v>
          </cell>
          <cell r="Y44">
            <v>0</v>
          </cell>
          <cell r="BE44" t="str">
            <v>自有店</v>
          </cell>
        </row>
        <row r="45">
          <cell r="C45" t="str">
            <v>武侯自有店</v>
          </cell>
          <cell r="V45">
            <v>1</v>
          </cell>
          <cell r="Y45">
            <v>0</v>
          </cell>
          <cell r="BE45" t="str">
            <v>自有店</v>
          </cell>
        </row>
        <row r="46">
          <cell r="C46" t="str">
            <v>彭州直营店</v>
          </cell>
          <cell r="V46">
            <v>1</v>
          </cell>
          <cell r="Y46">
            <v>0</v>
          </cell>
          <cell r="BE46" t="str">
            <v>直营店店面</v>
          </cell>
        </row>
        <row r="47">
          <cell r="C47" t="str">
            <v>武侯自有店</v>
          </cell>
          <cell r="V47">
            <v>1</v>
          </cell>
          <cell r="Y47">
            <v>0</v>
          </cell>
          <cell r="BE47" t="str">
            <v>自有店</v>
          </cell>
        </row>
        <row r="48">
          <cell r="C48" t="str">
            <v>大邑直营店</v>
          </cell>
          <cell r="V48">
            <v>1</v>
          </cell>
          <cell r="Y48">
            <v>500</v>
          </cell>
          <cell r="BE48" t="str">
            <v>直营店二网</v>
          </cell>
        </row>
        <row r="49">
          <cell r="C49" t="str">
            <v>机场自有店</v>
          </cell>
          <cell r="V49">
            <v>1</v>
          </cell>
          <cell r="Y49">
            <v>0</v>
          </cell>
          <cell r="BE49" t="str">
            <v>自有店</v>
          </cell>
        </row>
        <row r="50">
          <cell r="C50" t="str">
            <v>彭州直营店</v>
          </cell>
          <cell r="V50">
            <v>1</v>
          </cell>
          <cell r="Y50">
            <v>0</v>
          </cell>
          <cell r="BE50" t="str">
            <v>直营店店面</v>
          </cell>
        </row>
        <row r="51">
          <cell r="C51" t="str">
            <v>机场自有店</v>
          </cell>
          <cell r="V51">
            <v>1</v>
          </cell>
          <cell r="Y51">
            <v>0</v>
          </cell>
          <cell r="BE51" t="str">
            <v>自有店</v>
          </cell>
        </row>
        <row r="52">
          <cell r="C52" t="str">
            <v>邛崃直营店</v>
          </cell>
          <cell r="V52">
            <v>1</v>
          </cell>
          <cell r="Y52">
            <v>500</v>
          </cell>
          <cell r="BE52" t="str">
            <v>直营店店面</v>
          </cell>
        </row>
        <row r="53">
          <cell r="C53" t="str">
            <v>华阳直营店</v>
          </cell>
          <cell r="V53">
            <v>1</v>
          </cell>
          <cell r="Y53">
            <v>0</v>
          </cell>
          <cell r="BE53" t="str">
            <v>直营店店面</v>
          </cell>
        </row>
        <row r="54">
          <cell r="C54" t="str">
            <v>武侯自有店</v>
          </cell>
          <cell r="V54">
            <v>1</v>
          </cell>
          <cell r="Y54">
            <v>0</v>
          </cell>
          <cell r="BE54" t="str">
            <v>自有店</v>
          </cell>
        </row>
        <row r="55">
          <cell r="C55" t="str">
            <v>机场自有店</v>
          </cell>
          <cell r="V55">
            <v>1</v>
          </cell>
          <cell r="Y55">
            <v>0</v>
          </cell>
          <cell r="BE55" t="str">
            <v>自有店</v>
          </cell>
        </row>
        <row r="56">
          <cell r="C56" t="str">
            <v>翼真自有店</v>
          </cell>
          <cell r="V56">
            <v>1</v>
          </cell>
          <cell r="Y56">
            <v>0</v>
          </cell>
          <cell r="BE56" t="str">
            <v>自有店</v>
          </cell>
        </row>
        <row r="57">
          <cell r="C57" t="str">
            <v>机场自有店</v>
          </cell>
          <cell r="V57">
            <v>1</v>
          </cell>
          <cell r="Y57">
            <v>0</v>
          </cell>
          <cell r="BE57" t="str">
            <v>自有店</v>
          </cell>
        </row>
        <row r="58">
          <cell r="C58" t="str">
            <v>机场自有店</v>
          </cell>
          <cell r="V58">
            <v>1</v>
          </cell>
          <cell r="Y58">
            <v>0</v>
          </cell>
          <cell r="BE58" t="str">
            <v>自有店</v>
          </cell>
        </row>
        <row r="59">
          <cell r="C59" t="str">
            <v>机场自有店</v>
          </cell>
          <cell r="V59">
            <v>1</v>
          </cell>
          <cell r="Y59">
            <v>0</v>
          </cell>
          <cell r="BE59" t="str">
            <v>自有店</v>
          </cell>
        </row>
        <row r="60">
          <cell r="C60" t="str">
            <v>华阳直营店</v>
          </cell>
          <cell r="V60">
            <v>1</v>
          </cell>
          <cell r="Y60">
            <v>0</v>
          </cell>
          <cell r="BE60" t="str">
            <v>直营店店面</v>
          </cell>
        </row>
        <row r="61">
          <cell r="C61" t="str">
            <v>机场自有店</v>
          </cell>
          <cell r="V61">
            <v>1</v>
          </cell>
          <cell r="Y61">
            <v>0</v>
          </cell>
          <cell r="BE61" t="str">
            <v>自有店</v>
          </cell>
        </row>
        <row r="62">
          <cell r="C62" t="str">
            <v>机场自有店</v>
          </cell>
          <cell r="V62">
            <v>1</v>
          </cell>
          <cell r="Y62">
            <v>0</v>
          </cell>
          <cell r="BE62" t="str">
            <v>自有店</v>
          </cell>
        </row>
        <row r="63">
          <cell r="C63" t="str">
            <v>机场自有店</v>
          </cell>
          <cell r="V63">
            <v>1</v>
          </cell>
          <cell r="Y63">
            <v>0</v>
          </cell>
          <cell r="BE63" t="str">
            <v>自有店</v>
          </cell>
        </row>
        <row r="64">
          <cell r="C64" t="str">
            <v>翼真自有店</v>
          </cell>
          <cell r="V64">
            <v>1</v>
          </cell>
          <cell r="Y64">
            <v>2000</v>
          </cell>
          <cell r="BE64" t="str">
            <v>自有店</v>
          </cell>
        </row>
        <row r="65">
          <cell r="C65" t="str">
            <v>机场自有店</v>
          </cell>
          <cell r="V65">
            <v>1</v>
          </cell>
          <cell r="Y65">
            <v>0</v>
          </cell>
          <cell r="BE65" t="str">
            <v>自有店</v>
          </cell>
        </row>
        <row r="66">
          <cell r="C66" t="str">
            <v>机场自有店</v>
          </cell>
          <cell r="V66">
            <v>1</v>
          </cell>
          <cell r="Y66">
            <v>0</v>
          </cell>
          <cell r="BE66" t="str">
            <v>自有店</v>
          </cell>
        </row>
        <row r="67">
          <cell r="C67" t="str">
            <v>武侯自有店</v>
          </cell>
          <cell r="V67">
            <v>1</v>
          </cell>
          <cell r="Y67">
            <v>0</v>
          </cell>
          <cell r="BE67" t="str">
            <v>自有店</v>
          </cell>
        </row>
        <row r="68">
          <cell r="C68" t="str">
            <v>机场自有店</v>
          </cell>
          <cell r="V68">
            <v>1</v>
          </cell>
          <cell r="Y68">
            <v>0</v>
          </cell>
          <cell r="BE68" t="str">
            <v>自有店</v>
          </cell>
        </row>
        <row r="69">
          <cell r="C69" t="str">
            <v>华阳直营店</v>
          </cell>
          <cell r="V69">
            <v>1</v>
          </cell>
          <cell r="Y69">
            <v>0</v>
          </cell>
          <cell r="BE69" t="str">
            <v>直营店店面</v>
          </cell>
        </row>
        <row r="70">
          <cell r="C70" t="str">
            <v>大邑直营店</v>
          </cell>
          <cell r="V70">
            <v>1</v>
          </cell>
          <cell r="Y70">
            <v>0</v>
          </cell>
          <cell r="BE70" t="str">
            <v>直营店店面</v>
          </cell>
        </row>
        <row r="71">
          <cell r="C71" t="str">
            <v>机场自有店</v>
          </cell>
          <cell r="V71">
            <v>1</v>
          </cell>
          <cell r="Y71">
            <v>0</v>
          </cell>
          <cell r="BE71" t="str">
            <v>自有店</v>
          </cell>
        </row>
        <row r="72">
          <cell r="C72" t="str">
            <v>武侯自有店</v>
          </cell>
          <cell r="V72">
            <v>1</v>
          </cell>
          <cell r="Y72">
            <v>0</v>
          </cell>
          <cell r="BE72" t="str">
            <v>自有店</v>
          </cell>
        </row>
        <row r="73">
          <cell r="C73" t="str">
            <v>武侯自有店</v>
          </cell>
          <cell r="V73">
            <v>1</v>
          </cell>
          <cell r="Y73">
            <v>500</v>
          </cell>
          <cell r="BE73" t="str">
            <v>自有店</v>
          </cell>
        </row>
        <row r="74">
          <cell r="C74" t="str">
            <v>武侯自有店</v>
          </cell>
          <cell r="V74">
            <v>1</v>
          </cell>
          <cell r="Y74">
            <v>0</v>
          </cell>
          <cell r="BE74" t="str">
            <v>自有店</v>
          </cell>
        </row>
        <row r="75">
          <cell r="C75" t="str">
            <v>武侯自有店</v>
          </cell>
          <cell r="V75">
            <v>1</v>
          </cell>
          <cell r="Y75">
            <v>0</v>
          </cell>
          <cell r="BE75" t="str">
            <v>自有店</v>
          </cell>
        </row>
        <row r="76">
          <cell r="C76" t="str">
            <v>机场自有店</v>
          </cell>
          <cell r="V76">
            <v>1</v>
          </cell>
          <cell r="Y76">
            <v>0</v>
          </cell>
          <cell r="BE76" t="str">
            <v>自有店</v>
          </cell>
        </row>
        <row r="77">
          <cell r="C77" t="str">
            <v>武侯自有店</v>
          </cell>
          <cell r="V77">
            <v>1</v>
          </cell>
          <cell r="Y77">
            <v>600</v>
          </cell>
          <cell r="BE77" t="str">
            <v>自有店</v>
          </cell>
        </row>
        <row r="78">
          <cell r="C78" t="str">
            <v>武侯自有店</v>
          </cell>
          <cell r="V78">
            <v>1</v>
          </cell>
          <cell r="Y78">
            <v>0</v>
          </cell>
          <cell r="BE78" t="str">
            <v>自有店</v>
          </cell>
        </row>
        <row r="79">
          <cell r="C79" t="str">
            <v>机场自有店</v>
          </cell>
          <cell r="V79">
            <v>1</v>
          </cell>
          <cell r="Y79">
            <v>0</v>
          </cell>
          <cell r="BE79" t="str">
            <v>自有店</v>
          </cell>
        </row>
        <row r="80">
          <cell r="C80" t="str">
            <v>华阳直营店</v>
          </cell>
          <cell r="V80">
            <v>1</v>
          </cell>
          <cell r="Y80">
            <v>0</v>
          </cell>
          <cell r="BE80" t="str">
            <v>直营店店面</v>
          </cell>
        </row>
        <row r="81">
          <cell r="C81" t="str">
            <v>武侯自有店</v>
          </cell>
          <cell r="V81">
            <v>1</v>
          </cell>
          <cell r="Y81">
            <v>0</v>
          </cell>
          <cell r="BE81" t="str">
            <v>自有店</v>
          </cell>
        </row>
        <row r="82">
          <cell r="C82" t="str">
            <v>彭州直营店</v>
          </cell>
          <cell r="V82">
            <v>1</v>
          </cell>
          <cell r="Y82">
            <v>0</v>
          </cell>
          <cell r="BE82" t="str">
            <v>直营店店面</v>
          </cell>
        </row>
        <row r="83">
          <cell r="C83" t="str">
            <v>邛崃直营店</v>
          </cell>
          <cell r="V83">
            <v>1</v>
          </cell>
          <cell r="Y83">
            <v>0</v>
          </cell>
          <cell r="BE83" t="str">
            <v>直营店店面</v>
          </cell>
        </row>
        <row r="84">
          <cell r="C84" t="str">
            <v>武侯自有店</v>
          </cell>
          <cell r="V84">
            <v>1</v>
          </cell>
          <cell r="Y84">
            <v>0</v>
          </cell>
          <cell r="BE84" t="str">
            <v>自有店</v>
          </cell>
        </row>
        <row r="85">
          <cell r="C85" t="str">
            <v>武侯自有店</v>
          </cell>
          <cell r="V85">
            <v>1</v>
          </cell>
          <cell r="Y85">
            <v>0</v>
          </cell>
          <cell r="BE85" t="str">
            <v>自有店</v>
          </cell>
        </row>
        <row r="86">
          <cell r="C86" t="str">
            <v>武侯自有店</v>
          </cell>
          <cell r="V86">
            <v>1</v>
          </cell>
          <cell r="Y86">
            <v>0</v>
          </cell>
          <cell r="BE86" t="str">
            <v>自有店</v>
          </cell>
        </row>
        <row r="87">
          <cell r="C87" t="str">
            <v>华阳直营店</v>
          </cell>
          <cell r="V87">
            <v>1</v>
          </cell>
          <cell r="Y87">
            <v>0</v>
          </cell>
          <cell r="BE87" t="str">
            <v>直营店店面</v>
          </cell>
        </row>
        <row r="88">
          <cell r="C88" t="str">
            <v>武侯自有店</v>
          </cell>
          <cell r="V88">
            <v>1</v>
          </cell>
          <cell r="Y88">
            <v>0</v>
          </cell>
          <cell r="BE88" t="str">
            <v>自有店</v>
          </cell>
        </row>
        <row r="89">
          <cell r="C89" t="str">
            <v>机场自有店</v>
          </cell>
          <cell r="V89">
            <v>1</v>
          </cell>
          <cell r="Y89">
            <v>0</v>
          </cell>
          <cell r="BE89" t="str">
            <v>自有店</v>
          </cell>
        </row>
        <row r="90">
          <cell r="C90" t="str">
            <v>翼真自有店</v>
          </cell>
          <cell r="V90">
            <v>1</v>
          </cell>
          <cell r="Y90">
            <v>0</v>
          </cell>
          <cell r="BE90" t="str">
            <v>自有店</v>
          </cell>
        </row>
        <row r="91">
          <cell r="C91" t="str">
            <v>彭州直营店</v>
          </cell>
          <cell r="V91">
            <v>1</v>
          </cell>
          <cell r="Y91">
            <v>0</v>
          </cell>
          <cell r="BE91" t="str">
            <v>直营店店面</v>
          </cell>
        </row>
        <row r="92">
          <cell r="C92" t="str">
            <v>大邑直营店</v>
          </cell>
          <cell r="V92">
            <v>1</v>
          </cell>
          <cell r="Y92">
            <v>0</v>
          </cell>
          <cell r="BE92" t="str">
            <v>直营店店面</v>
          </cell>
        </row>
        <row r="93">
          <cell r="C93" t="str">
            <v>武侯自有店</v>
          </cell>
          <cell r="V93">
            <v>1</v>
          </cell>
          <cell r="Y93">
            <v>0</v>
          </cell>
          <cell r="BE93" t="str">
            <v>自有店</v>
          </cell>
        </row>
        <row r="94">
          <cell r="C94" t="str">
            <v>崇州直营店</v>
          </cell>
          <cell r="V94">
            <v>1</v>
          </cell>
          <cell r="Y94">
            <v>1000</v>
          </cell>
          <cell r="BE94" t="str">
            <v>直营店店面</v>
          </cell>
        </row>
        <row r="95">
          <cell r="C95" t="str">
            <v>机场自有店</v>
          </cell>
          <cell r="V95">
            <v>1</v>
          </cell>
          <cell r="Y95">
            <v>0</v>
          </cell>
          <cell r="BE95" t="str">
            <v>自有店</v>
          </cell>
        </row>
        <row r="96">
          <cell r="C96" t="str">
            <v>武侯自有店</v>
          </cell>
          <cell r="V96">
            <v>1</v>
          </cell>
          <cell r="Y96">
            <v>0</v>
          </cell>
          <cell r="BE96" t="str">
            <v>自有店</v>
          </cell>
        </row>
        <row r="97">
          <cell r="C97" t="str">
            <v>机场自有店</v>
          </cell>
          <cell r="V97">
            <v>1</v>
          </cell>
          <cell r="Y97">
            <v>0</v>
          </cell>
          <cell r="BE97" t="str">
            <v>自有店</v>
          </cell>
        </row>
        <row r="98">
          <cell r="C98" t="str">
            <v>机场自有店</v>
          </cell>
          <cell r="V98">
            <v>1</v>
          </cell>
          <cell r="Y98">
            <v>0</v>
          </cell>
          <cell r="BE98" t="str">
            <v>自有店</v>
          </cell>
        </row>
        <row r="99">
          <cell r="C99" t="str">
            <v>武侯自有店</v>
          </cell>
          <cell r="V99">
            <v>1</v>
          </cell>
          <cell r="Y99">
            <v>0</v>
          </cell>
          <cell r="BE99" t="str">
            <v>自有店</v>
          </cell>
        </row>
        <row r="100">
          <cell r="C100" t="str">
            <v>崇州直营店</v>
          </cell>
          <cell r="V100">
            <v>1</v>
          </cell>
          <cell r="Y100">
            <v>0</v>
          </cell>
          <cell r="BE100" t="str">
            <v>直营店店面</v>
          </cell>
        </row>
        <row r="101">
          <cell r="C101" t="str">
            <v>武侯自有店</v>
          </cell>
          <cell r="V101">
            <v>1</v>
          </cell>
          <cell r="Y101">
            <v>300</v>
          </cell>
          <cell r="BE101" t="str">
            <v>自有店</v>
          </cell>
        </row>
        <row r="102">
          <cell r="C102" t="str">
            <v>武侯自有店</v>
          </cell>
          <cell r="V102">
            <v>1</v>
          </cell>
          <cell r="Y102">
            <v>0</v>
          </cell>
          <cell r="BE102" t="str">
            <v>自有店</v>
          </cell>
        </row>
        <row r="103">
          <cell r="C103" t="str">
            <v>华阳直营店</v>
          </cell>
          <cell r="V103">
            <v>1</v>
          </cell>
          <cell r="Y103">
            <v>200</v>
          </cell>
          <cell r="BE103" t="str">
            <v>直营店二网</v>
          </cell>
        </row>
        <row r="104">
          <cell r="C104" t="str">
            <v>武侯自有店</v>
          </cell>
          <cell r="V104">
            <v>1</v>
          </cell>
          <cell r="Y104">
            <v>100</v>
          </cell>
          <cell r="BE104" t="str">
            <v>自有店</v>
          </cell>
        </row>
        <row r="105">
          <cell r="C105" t="str">
            <v>武侯自有店</v>
          </cell>
          <cell r="V105">
            <v>1</v>
          </cell>
          <cell r="Y105">
            <v>0</v>
          </cell>
          <cell r="BE105" t="str">
            <v>自有店</v>
          </cell>
        </row>
        <row r="106">
          <cell r="C106" t="str">
            <v>华阳直营店</v>
          </cell>
          <cell r="V106">
            <v>1</v>
          </cell>
          <cell r="Y106">
            <v>0</v>
          </cell>
          <cell r="BE106" t="str">
            <v>直营店店面</v>
          </cell>
        </row>
        <row r="107">
          <cell r="C107" t="str">
            <v>武侯自有店</v>
          </cell>
          <cell r="V107">
            <v>1</v>
          </cell>
          <cell r="Y107">
            <v>0</v>
          </cell>
          <cell r="BE107" t="str">
            <v>自有店</v>
          </cell>
        </row>
        <row r="108">
          <cell r="C108" t="str">
            <v>机场自有店</v>
          </cell>
          <cell r="V108">
            <v>1</v>
          </cell>
          <cell r="Y108">
            <v>0</v>
          </cell>
          <cell r="BE108" t="str">
            <v>自有店</v>
          </cell>
        </row>
        <row r="109">
          <cell r="C109" t="str">
            <v>机场自有店</v>
          </cell>
          <cell r="V109">
            <v>1</v>
          </cell>
          <cell r="Y109">
            <v>0</v>
          </cell>
          <cell r="BE109" t="str">
            <v>自有店</v>
          </cell>
        </row>
        <row r="110">
          <cell r="C110" t="str">
            <v>机场自有店</v>
          </cell>
          <cell r="V110">
            <v>1</v>
          </cell>
          <cell r="Y110">
            <v>0</v>
          </cell>
          <cell r="BE110" t="str">
            <v>自有店</v>
          </cell>
        </row>
        <row r="111">
          <cell r="C111" t="str">
            <v>机场自有店</v>
          </cell>
          <cell r="V111">
            <v>1</v>
          </cell>
          <cell r="Y111">
            <v>0</v>
          </cell>
          <cell r="BE111" t="str">
            <v>自有店</v>
          </cell>
        </row>
        <row r="112">
          <cell r="C112" t="str">
            <v>机场自有店</v>
          </cell>
          <cell r="V112">
            <v>1</v>
          </cell>
          <cell r="Y112">
            <v>0</v>
          </cell>
          <cell r="BE112" t="str">
            <v>自有店</v>
          </cell>
        </row>
        <row r="113">
          <cell r="C113" t="str">
            <v>机场自有店</v>
          </cell>
          <cell r="V113">
            <v>1</v>
          </cell>
          <cell r="Y113">
            <v>0</v>
          </cell>
          <cell r="BE113" t="str">
            <v>自有店</v>
          </cell>
        </row>
        <row r="114">
          <cell r="C114" t="str">
            <v>华阳直营店</v>
          </cell>
          <cell r="V114">
            <v>1</v>
          </cell>
          <cell r="Y114">
            <v>0</v>
          </cell>
          <cell r="BE114" t="str">
            <v>直营店店面</v>
          </cell>
        </row>
        <row r="115">
          <cell r="C115" t="str">
            <v>武侯自有店</v>
          </cell>
          <cell r="V115">
            <v>1</v>
          </cell>
          <cell r="Y115">
            <v>0</v>
          </cell>
          <cell r="BE115" t="str">
            <v>自有店</v>
          </cell>
        </row>
        <row r="116">
          <cell r="C116" t="str">
            <v>武侯自有店</v>
          </cell>
          <cell r="V116">
            <v>1</v>
          </cell>
          <cell r="Y116">
            <v>0</v>
          </cell>
          <cell r="BE116" t="str">
            <v>自有店</v>
          </cell>
        </row>
        <row r="117">
          <cell r="C117" t="str">
            <v>网络部</v>
          </cell>
          <cell r="V117">
            <v>1</v>
          </cell>
          <cell r="Y117">
            <v>300</v>
          </cell>
          <cell r="BE117" t="str">
            <v>网络部</v>
          </cell>
        </row>
        <row r="118">
          <cell r="C118" t="str">
            <v>大邑直营店</v>
          </cell>
          <cell r="V118">
            <v>1</v>
          </cell>
          <cell r="Y118">
            <v>500</v>
          </cell>
          <cell r="BE118" t="str">
            <v>直营店二网</v>
          </cell>
        </row>
        <row r="119">
          <cell r="C119" t="str">
            <v>机场自有店</v>
          </cell>
          <cell r="V119">
            <v>1</v>
          </cell>
          <cell r="Y119">
            <v>0</v>
          </cell>
          <cell r="BE119" t="str">
            <v>自有店</v>
          </cell>
        </row>
        <row r="120">
          <cell r="C120" t="str">
            <v>机场自有店</v>
          </cell>
          <cell r="V120">
            <v>1</v>
          </cell>
          <cell r="Y120">
            <v>0</v>
          </cell>
          <cell r="BE120" t="str">
            <v>自有店</v>
          </cell>
        </row>
        <row r="121">
          <cell r="C121" t="str">
            <v>机场自有店</v>
          </cell>
          <cell r="V121">
            <v>1</v>
          </cell>
          <cell r="Y121">
            <v>0</v>
          </cell>
          <cell r="BE121" t="str">
            <v>自有店</v>
          </cell>
        </row>
        <row r="122">
          <cell r="C122" t="str">
            <v>大邑直营店</v>
          </cell>
          <cell r="V122">
            <v>1</v>
          </cell>
          <cell r="Y122">
            <v>0</v>
          </cell>
          <cell r="BE122" t="str">
            <v>直营店店面</v>
          </cell>
        </row>
        <row r="123">
          <cell r="C123" t="str">
            <v>武侯自有店</v>
          </cell>
          <cell r="V123">
            <v>1</v>
          </cell>
          <cell r="Y123">
            <v>0</v>
          </cell>
          <cell r="BE123" t="str">
            <v>自有店</v>
          </cell>
        </row>
        <row r="124">
          <cell r="C124" t="str">
            <v>机场自有店</v>
          </cell>
          <cell r="V124">
            <v>1</v>
          </cell>
          <cell r="Y124">
            <v>0</v>
          </cell>
          <cell r="BE124" t="str">
            <v>自有店</v>
          </cell>
        </row>
        <row r="125">
          <cell r="C125" t="str">
            <v>华阳直营店</v>
          </cell>
          <cell r="V125">
            <v>1</v>
          </cell>
          <cell r="Y125">
            <v>0</v>
          </cell>
          <cell r="BE125" t="str">
            <v>直营店店面</v>
          </cell>
        </row>
        <row r="126">
          <cell r="C126" t="str">
            <v>华阳直营店</v>
          </cell>
          <cell r="V126">
            <v>1</v>
          </cell>
          <cell r="Y126">
            <v>0</v>
          </cell>
          <cell r="BE126" t="str">
            <v>直营店店面</v>
          </cell>
        </row>
        <row r="127">
          <cell r="C127" t="str">
            <v>机场自有店</v>
          </cell>
          <cell r="V127">
            <v>1</v>
          </cell>
          <cell r="Y127">
            <v>0</v>
          </cell>
          <cell r="BE127" t="str">
            <v>自有店</v>
          </cell>
        </row>
        <row r="128">
          <cell r="C128" t="str">
            <v>武侯自有店</v>
          </cell>
          <cell r="V128">
            <v>1</v>
          </cell>
          <cell r="Y128">
            <v>0</v>
          </cell>
          <cell r="BE128" t="str">
            <v>自有店</v>
          </cell>
        </row>
        <row r="129">
          <cell r="C129" t="str">
            <v>机场自有店</v>
          </cell>
          <cell r="V129">
            <v>1</v>
          </cell>
          <cell r="Y129">
            <v>0</v>
          </cell>
          <cell r="BE129" t="str">
            <v>自有店</v>
          </cell>
        </row>
        <row r="130">
          <cell r="C130" t="str">
            <v>崇州直营店</v>
          </cell>
          <cell r="V130">
            <v>1</v>
          </cell>
          <cell r="Y130">
            <v>0</v>
          </cell>
          <cell r="BE130" t="str">
            <v>直营店店面</v>
          </cell>
        </row>
        <row r="131">
          <cell r="C131" t="str">
            <v>大邑直营店</v>
          </cell>
          <cell r="V131">
            <v>1</v>
          </cell>
          <cell r="Y131">
            <v>0</v>
          </cell>
          <cell r="BE131" t="str">
            <v>直营店店面</v>
          </cell>
        </row>
        <row r="132">
          <cell r="C132" t="str">
            <v>武侯自有店</v>
          </cell>
          <cell r="V132">
            <v>1</v>
          </cell>
          <cell r="Y132">
            <v>0</v>
          </cell>
          <cell r="BE132" t="str">
            <v>自有店</v>
          </cell>
        </row>
        <row r="133">
          <cell r="C133" t="str">
            <v>机场自有店</v>
          </cell>
          <cell r="V133">
            <v>1</v>
          </cell>
          <cell r="Y133">
            <v>0</v>
          </cell>
          <cell r="BE133" t="str">
            <v>自有店</v>
          </cell>
        </row>
        <row r="134">
          <cell r="C134" t="str">
            <v>机场自有店</v>
          </cell>
          <cell r="V134">
            <v>1</v>
          </cell>
          <cell r="Y134">
            <v>0</v>
          </cell>
          <cell r="BE134" t="str">
            <v>自有店</v>
          </cell>
        </row>
        <row r="135">
          <cell r="C135" t="str">
            <v>机场自有店</v>
          </cell>
          <cell r="V135">
            <v>1</v>
          </cell>
          <cell r="Y135">
            <v>0</v>
          </cell>
          <cell r="BE135" t="str">
            <v>自有店</v>
          </cell>
        </row>
        <row r="136">
          <cell r="C136" t="str">
            <v>武侯自有店</v>
          </cell>
          <cell r="V136">
            <v>1</v>
          </cell>
          <cell r="Y136">
            <v>0</v>
          </cell>
          <cell r="BE136" t="str">
            <v>自有店</v>
          </cell>
        </row>
        <row r="137">
          <cell r="C137" t="str">
            <v>机场自有店</v>
          </cell>
          <cell r="V137">
            <v>1</v>
          </cell>
          <cell r="Y137">
            <v>0</v>
          </cell>
          <cell r="BE137" t="str">
            <v>自有店</v>
          </cell>
        </row>
        <row r="138">
          <cell r="C138" t="str">
            <v>武侯自有店</v>
          </cell>
          <cell r="V138">
            <v>1</v>
          </cell>
          <cell r="Y138">
            <v>0</v>
          </cell>
          <cell r="BE138" t="str">
            <v>自有店</v>
          </cell>
        </row>
        <row r="139">
          <cell r="C139" t="str">
            <v>武侯自有店</v>
          </cell>
          <cell r="V139">
            <v>1</v>
          </cell>
          <cell r="Y139">
            <v>0</v>
          </cell>
          <cell r="BE139" t="str">
            <v>自有店</v>
          </cell>
        </row>
        <row r="140">
          <cell r="C140" t="str">
            <v>崇州直营店</v>
          </cell>
          <cell r="V140">
            <v>1</v>
          </cell>
          <cell r="Y140">
            <v>0</v>
          </cell>
          <cell r="BE140" t="str">
            <v>直营店店面</v>
          </cell>
        </row>
        <row r="141">
          <cell r="C141" t="str">
            <v>武侯自有店</v>
          </cell>
          <cell r="V141">
            <v>1</v>
          </cell>
          <cell r="Y141">
            <v>0</v>
          </cell>
          <cell r="BE141" t="str">
            <v>自有店</v>
          </cell>
        </row>
        <row r="142">
          <cell r="C142" t="str">
            <v>武侯自有店</v>
          </cell>
          <cell r="V142">
            <v>1</v>
          </cell>
          <cell r="Y142">
            <v>1500</v>
          </cell>
          <cell r="BE142" t="str">
            <v>自有店</v>
          </cell>
        </row>
        <row r="143">
          <cell r="C143" t="str">
            <v>武侯自有店</v>
          </cell>
          <cell r="V143">
            <v>1</v>
          </cell>
          <cell r="Y143">
            <v>0</v>
          </cell>
          <cell r="BE143" t="str">
            <v>自有店</v>
          </cell>
        </row>
        <row r="144">
          <cell r="C144" t="str">
            <v>武侯自有店</v>
          </cell>
          <cell r="V144">
            <v>1</v>
          </cell>
          <cell r="Y144">
            <v>0</v>
          </cell>
          <cell r="BE144" t="str">
            <v>自有店</v>
          </cell>
        </row>
        <row r="145">
          <cell r="C145" t="str">
            <v>武侯自有店</v>
          </cell>
          <cell r="V145">
            <v>1</v>
          </cell>
          <cell r="Y145">
            <v>0</v>
          </cell>
          <cell r="BE145" t="str">
            <v>自有店</v>
          </cell>
        </row>
        <row r="146">
          <cell r="C146" t="str">
            <v>机场自有店</v>
          </cell>
          <cell r="V146">
            <v>1</v>
          </cell>
          <cell r="Y146">
            <v>0</v>
          </cell>
          <cell r="BE146" t="str">
            <v>自有店</v>
          </cell>
        </row>
        <row r="147">
          <cell r="C147" t="str">
            <v>武侯自有店</v>
          </cell>
          <cell r="V147">
            <v>1</v>
          </cell>
          <cell r="Y147">
            <v>0</v>
          </cell>
          <cell r="BE147" t="str">
            <v>自有店</v>
          </cell>
        </row>
        <row r="148">
          <cell r="C148" t="str">
            <v>武侯自有店</v>
          </cell>
          <cell r="V148">
            <v>1</v>
          </cell>
          <cell r="Y148">
            <v>0</v>
          </cell>
          <cell r="BE148" t="str">
            <v>自有店</v>
          </cell>
        </row>
        <row r="149">
          <cell r="C149" t="str">
            <v>武侯自有店</v>
          </cell>
          <cell r="V149">
            <v>1</v>
          </cell>
          <cell r="Y149">
            <v>0</v>
          </cell>
          <cell r="BE149" t="str">
            <v>自有店</v>
          </cell>
        </row>
        <row r="150">
          <cell r="C150" t="str">
            <v>武侯自有店</v>
          </cell>
          <cell r="V150">
            <v>1</v>
          </cell>
          <cell r="Y150">
            <v>0</v>
          </cell>
          <cell r="BE150" t="str">
            <v>自有店</v>
          </cell>
        </row>
        <row r="151">
          <cell r="C151" t="str">
            <v>崇州直营店</v>
          </cell>
          <cell r="V151">
            <v>1</v>
          </cell>
          <cell r="Y151">
            <v>0</v>
          </cell>
          <cell r="BE151" t="str">
            <v>直营店店面</v>
          </cell>
        </row>
        <row r="152">
          <cell r="C152" t="str">
            <v>机场自有店</v>
          </cell>
          <cell r="V152">
            <v>1</v>
          </cell>
          <cell r="Y152">
            <v>0</v>
          </cell>
          <cell r="BE152" t="str">
            <v>自有店</v>
          </cell>
        </row>
        <row r="153">
          <cell r="C153" t="str">
            <v>机场自有店</v>
          </cell>
          <cell r="V153">
            <v>1</v>
          </cell>
          <cell r="Y153">
            <v>0</v>
          </cell>
          <cell r="BE153" t="str">
            <v>自有店</v>
          </cell>
        </row>
        <row r="154">
          <cell r="C154" t="str">
            <v>武侯自有店</v>
          </cell>
          <cell r="V154">
            <v>1</v>
          </cell>
          <cell r="Y154">
            <v>0</v>
          </cell>
          <cell r="BE154" t="str">
            <v>自有店</v>
          </cell>
        </row>
        <row r="155">
          <cell r="C155" t="str">
            <v>崇州直营店</v>
          </cell>
          <cell r="V155">
            <v>1</v>
          </cell>
          <cell r="Y155">
            <v>0</v>
          </cell>
          <cell r="BE155" t="str">
            <v>直营店店面</v>
          </cell>
        </row>
        <row r="156">
          <cell r="C156" t="str">
            <v>武侯自有店</v>
          </cell>
          <cell r="V156">
            <v>1</v>
          </cell>
          <cell r="Y156">
            <v>0</v>
          </cell>
          <cell r="BE156" t="str">
            <v>自有店</v>
          </cell>
        </row>
        <row r="157">
          <cell r="C157" t="str">
            <v>彭州直营店</v>
          </cell>
          <cell r="V157">
            <v>1</v>
          </cell>
          <cell r="Y157">
            <v>0</v>
          </cell>
          <cell r="BE157" t="str">
            <v>直营店店面</v>
          </cell>
        </row>
        <row r="158">
          <cell r="C158" t="str">
            <v>崇州直营店</v>
          </cell>
          <cell r="V158">
            <v>1</v>
          </cell>
          <cell r="Y158">
            <v>0</v>
          </cell>
          <cell r="BE158" t="str">
            <v>直营店店面</v>
          </cell>
        </row>
        <row r="159">
          <cell r="C159" t="str">
            <v>武侯自有店</v>
          </cell>
          <cell r="V159">
            <v>1</v>
          </cell>
          <cell r="Y159">
            <v>0</v>
          </cell>
          <cell r="BE159" t="str">
            <v>自有店</v>
          </cell>
        </row>
        <row r="160">
          <cell r="C160" t="str">
            <v>华阳直营店</v>
          </cell>
          <cell r="V160">
            <v>1</v>
          </cell>
          <cell r="Y160">
            <v>0</v>
          </cell>
          <cell r="BE160" t="str">
            <v>直营店店面</v>
          </cell>
        </row>
        <row r="161">
          <cell r="C161" t="str">
            <v>武侯自有店</v>
          </cell>
          <cell r="V161">
            <v>1</v>
          </cell>
          <cell r="Y161">
            <v>0</v>
          </cell>
          <cell r="BE161" t="str">
            <v>自有店</v>
          </cell>
        </row>
        <row r="162">
          <cell r="C162" t="str">
            <v>武侯自有店</v>
          </cell>
          <cell r="V162">
            <v>1</v>
          </cell>
          <cell r="Y162">
            <v>0</v>
          </cell>
          <cell r="BE162" t="str">
            <v>自有店</v>
          </cell>
        </row>
        <row r="163">
          <cell r="C163" t="str">
            <v>武侯自有店</v>
          </cell>
          <cell r="V163">
            <v>1</v>
          </cell>
          <cell r="Y163">
            <v>0</v>
          </cell>
          <cell r="BE163" t="str">
            <v>自有店</v>
          </cell>
        </row>
        <row r="164">
          <cell r="C164" t="str">
            <v>机场自有店</v>
          </cell>
          <cell r="V164">
            <v>1</v>
          </cell>
          <cell r="Y164">
            <v>0</v>
          </cell>
          <cell r="BE164" t="str">
            <v>自有店</v>
          </cell>
        </row>
      </sheetData>
      <sheetData sheetId="25"/>
      <sheetData sheetId="26"/>
      <sheetData sheetId="27"/>
      <sheetData sheetId="28"/>
      <sheetData sheetId="29">
        <row r="1">
          <cell r="N1" t="str">
            <v>单数</v>
          </cell>
          <cell r="BC1" t="str">
            <v>销售部门2</v>
          </cell>
        </row>
        <row r="2">
          <cell r="N2">
            <v>1</v>
          </cell>
          <cell r="BC2" t="str">
            <v>机场自有店</v>
          </cell>
        </row>
        <row r="3">
          <cell r="N3">
            <v>1</v>
          </cell>
          <cell r="BC3" t="str">
            <v>武侯自有店</v>
          </cell>
        </row>
        <row r="4">
          <cell r="N4">
            <v>1</v>
          </cell>
          <cell r="BC4" t="str">
            <v>武侯自有店</v>
          </cell>
        </row>
        <row r="5">
          <cell r="N5">
            <v>1</v>
          </cell>
          <cell r="BC5" t="str">
            <v>机场自有店</v>
          </cell>
        </row>
        <row r="6">
          <cell r="N6">
            <v>1</v>
          </cell>
          <cell r="BC6" t="str">
            <v>机场自有店</v>
          </cell>
        </row>
        <row r="7">
          <cell r="N7">
            <v>1</v>
          </cell>
          <cell r="BC7" t="str">
            <v>武侯自有店</v>
          </cell>
        </row>
        <row r="8">
          <cell r="N8">
            <v>1</v>
          </cell>
          <cell r="BC8" t="str">
            <v>机场自有店</v>
          </cell>
        </row>
        <row r="9">
          <cell r="N9">
            <v>1</v>
          </cell>
          <cell r="BC9" t="str">
            <v>武侯自有店</v>
          </cell>
        </row>
        <row r="10">
          <cell r="N10">
            <v>1</v>
          </cell>
          <cell r="BC10" t="str">
            <v>武侯自有店</v>
          </cell>
        </row>
        <row r="11">
          <cell r="N11">
            <v>1</v>
          </cell>
          <cell r="BC11" t="str">
            <v>武侯自有店</v>
          </cell>
        </row>
        <row r="12">
          <cell r="N12">
            <v>1</v>
          </cell>
          <cell r="BC12" t="str">
            <v>机场自有店</v>
          </cell>
        </row>
        <row r="13">
          <cell r="N13">
            <v>1</v>
          </cell>
          <cell r="BC13" t="str">
            <v>机场自有店</v>
          </cell>
        </row>
        <row r="14">
          <cell r="N14">
            <v>1</v>
          </cell>
          <cell r="BC14" t="str">
            <v>机场自有店</v>
          </cell>
        </row>
        <row r="15">
          <cell r="N15">
            <v>1</v>
          </cell>
          <cell r="BC15" t="str">
            <v>武侯自有店</v>
          </cell>
        </row>
        <row r="16">
          <cell r="N16">
            <v>1</v>
          </cell>
          <cell r="BC16" t="str">
            <v>机场自有店</v>
          </cell>
        </row>
        <row r="17">
          <cell r="N17">
            <v>1</v>
          </cell>
          <cell r="BC17" t="str">
            <v>武侯自有店</v>
          </cell>
        </row>
        <row r="18">
          <cell r="N18">
            <v>1</v>
          </cell>
          <cell r="BC18" t="str">
            <v>武侯自有店</v>
          </cell>
        </row>
        <row r="19">
          <cell r="N19">
            <v>1</v>
          </cell>
          <cell r="BC19" t="str">
            <v>武侯自有店</v>
          </cell>
        </row>
        <row r="20">
          <cell r="N20">
            <v>1</v>
          </cell>
          <cell r="BC20" t="str">
            <v>机场自有店</v>
          </cell>
        </row>
        <row r="21">
          <cell r="N21">
            <v>1</v>
          </cell>
          <cell r="BC21" t="str">
            <v>武侯自有店</v>
          </cell>
        </row>
        <row r="22">
          <cell r="N22">
            <v>1</v>
          </cell>
          <cell r="BC22" t="str">
            <v>机场自有店</v>
          </cell>
        </row>
        <row r="23">
          <cell r="N23">
            <v>1</v>
          </cell>
          <cell r="BC23" t="str">
            <v>武侯自有店</v>
          </cell>
        </row>
        <row r="24">
          <cell r="N24">
            <v>1</v>
          </cell>
          <cell r="BC24" t="str">
            <v>机场自有店</v>
          </cell>
        </row>
        <row r="25">
          <cell r="N25">
            <v>1</v>
          </cell>
          <cell r="BC25" t="str">
            <v>大邑直营店</v>
          </cell>
        </row>
        <row r="26">
          <cell r="N26">
            <v>1</v>
          </cell>
          <cell r="BC26" t="str">
            <v>武侯自有店</v>
          </cell>
        </row>
        <row r="27">
          <cell r="N27">
            <v>1</v>
          </cell>
          <cell r="BC27" t="str">
            <v>武侯自有店</v>
          </cell>
        </row>
        <row r="28">
          <cell r="N28">
            <v>1</v>
          </cell>
          <cell r="BC28" t="str">
            <v>机场自有店</v>
          </cell>
        </row>
        <row r="29">
          <cell r="N29">
            <v>1</v>
          </cell>
          <cell r="BC29" t="str">
            <v>武侯自有店</v>
          </cell>
        </row>
        <row r="30">
          <cell r="N30">
            <v>1</v>
          </cell>
          <cell r="BC30" t="str">
            <v>武侯自有店</v>
          </cell>
        </row>
        <row r="31">
          <cell r="N31">
            <v>1</v>
          </cell>
          <cell r="BC31" t="str">
            <v>机场自有店</v>
          </cell>
        </row>
        <row r="32">
          <cell r="N32">
            <v>1</v>
          </cell>
          <cell r="BC32" t="str">
            <v>机场自有店</v>
          </cell>
        </row>
        <row r="33">
          <cell r="N33">
            <v>1</v>
          </cell>
          <cell r="BC33" t="str">
            <v>机场自有店</v>
          </cell>
        </row>
        <row r="34">
          <cell r="N34">
            <v>1</v>
          </cell>
          <cell r="BC34" t="str">
            <v>机场自有店</v>
          </cell>
        </row>
        <row r="35">
          <cell r="N35">
            <v>1</v>
          </cell>
          <cell r="BC35" t="str">
            <v>武侯自有店</v>
          </cell>
        </row>
        <row r="36">
          <cell r="N36">
            <v>1</v>
          </cell>
          <cell r="BC36" t="str">
            <v>武侯自有店</v>
          </cell>
        </row>
        <row r="37">
          <cell r="N37">
            <v>1</v>
          </cell>
          <cell r="BC37" t="str">
            <v>机场自有店</v>
          </cell>
        </row>
        <row r="38">
          <cell r="N38">
            <v>1</v>
          </cell>
          <cell r="BC38" t="str">
            <v>武侯自有店</v>
          </cell>
        </row>
        <row r="39">
          <cell r="N39">
            <v>1</v>
          </cell>
          <cell r="BC39" t="str">
            <v>机场自有店</v>
          </cell>
        </row>
        <row r="40">
          <cell r="N40">
            <v>1</v>
          </cell>
          <cell r="BC40" t="str">
            <v>武侯自有店</v>
          </cell>
        </row>
        <row r="41">
          <cell r="N41">
            <v>1</v>
          </cell>
          <cell r="BC41" t="str">
            <v>崇州直营店</v>
          </cell>
        </row>
        <row r="42">
          <cell r="N42">
            <v>1</v>
          </cell>
          <cell r="BC42" t="str">
            <v>武侯自有店</v>
          </cell>
        </row>
        <row r="43">
          <cell r="N43">
            <v>1</v>
          </cell>
          <cell r="BC43" t="str">
            <v>武侯自有店</v>
          </cell>
        </row>
        <row r="44">
          <cell r="N44">
            <v>1</v>
          </cell>
          <cell r="BC44" t="str">
            <v>武侯自有店</v>
          </cell>
        </row>
        <row r="45">
          <cell r="N45">
            <v>1</v>
          </cell>
          <cell r="BC45" t="str">
            <v>武侯自有店</v>
          </cell>
        </row>
        <row r="46">
          <cell r="N46">
            <v>1</v>
          </cell>
          <cell r="BC46" t="str">
            <v>武侯自有店</v>
          </cell>
        </row>
        <row r="47">
          <cell r="N47">
            <v>1</v>
          </cell>
          <cell r="BC47" t="str">
            <v>武侯自有店</v>
          </cell>
        </row>
        <row r="48">
          <cell r="N48">
            <v>1</v>
          </cell>
          <cell r="BC48" t="str">
            <v>华阳直营店</v>
          </cell>
        </row>
        <row r="49">
          <cell r="N49">
            <v>1</v>
          </cell>
          <cell r="BC49" t="str">
            <v>机场自有店</v>
          </cell>
        </row>
        <row r="50">
          <cell r="N50">
            <v>1</v>
          </cell>
          <cell r="BC50" t="str">
            <v>武侯自有店</v>
          </cell>
        </row>
        <row r="51">
          <cell r="N51">
            <v>1</v>
          </cell>
          <cell r="BC51" t="str">
            <v>大邑直营店</v>
          </cell>
        </row>
        <row r="52">
          <cell r="N52">
            <v>1</v>
          </cell>
          <cell r="BC52" t="str">
            <v>机场自有店</v>
          </cell>
        </row>
        <row r="53">
          <cell r="N53">
            <v>1</v>
          </cell>
          <cell r="BC53" t="str">
            <v>机场自有店</v>
          </cell>
        </row>
        <row r="54">
          <cell r="N54">
            <v>1</v>
          </cell>
          <cell r="BC54" t="str">
            <v>武侯自有店</v>
          </cell>
        </row>
        <row r="55">
          <cell r="N55">
            <v>1</v>
          </cell>
          <cell r="BC55" t="str">
            <v>武侯自有店</v>
          </cell>
        </row>
        <row r="56">
          <cell r="N56">
            <v>1</v>
          </cell>
          <cell r="BC56" t="str">
            <v>武侯自有店</v>
          </cell>
        </row>
        <row r="57">
          <cell r="N57">
            <v>1</v>
          </cell>
          <cell r="BC57" t="str">
            <v>武侯自有店</v>
          </cell>
        </row>
        <row r="58">
          <cell r="N58">
            <v>1</v>
          </cell>
          <cell r="BC58" t="str">
            <v>武侯自有店</v>
          </cell>
        </row>
        <row r="59">
          <cell r="N59">
            <v>1</v>
          </cell>
          <cell r="BC59" t="str">
            <v>武侯自有店</v>
          </cell>
        </row>
        <row r="60">
          <cell r="N60">
            <v>1</v>
          </cell>
          <cell r="BC60" t="str">
            <v>机场自有店</v>
          </cell>
        </row>
        <row r="61">
          <cell r="N61">
            <v>1</v>
          </cell>
          <cell r="BC61" t="str">
            <v>武侯自有店</v>
          </cell>
        </row>
        <row r="62">
          <cell r="N62">
            <v>1</v>
          </cell>
          <cell r="BC62" t="str">
            <v>武侯自有店</v>
          </cell>
        </row>
        <row r="63">
          <cell r="N63">
            <v>1</v>
          </cell>
          <cell r="BC63" t="str">
            <v>武侯自有店</v>
          </cell>
        </row>
        <row r="64">
          <cell r="N64">
            <v>1</v>
          </cell>
          <cell r="BC64" t="str">
            <v>武侯自有店</v>
          </cell>
        </row>
        <row r="65">
          <cell r="N65">
            <v>1</v>
          </cell>
          <cell r="BC65" t="str">
            <v>崇州直营店</v>
          </cell>
        </row>
        <row r="66">
          <cell r="N66">
            <v>1</v>
          </cell>
          <cell r="BC66" t="str">
            <v>崇州直营店</v>
          </cell>
        </row>
        <row r="67">
          <cell r="N67">
            <v>1</v>
          </cell>
          <cell r="BC67" t="str">
            <v>崇州直营店</v>
          </cell>
        </row>
        <row r="68">
          <cell r="N68">
            <v>1</v>
          </cell>
          <cell r="BC68" t="str">
            <v>崇州直营店</v>
          </cell>
        </row>
        <row r="69">
          <cell r="N69">
            <v>1</v>
          </cell>
          <cell r="BC69" t="str">
            <v>崇州直营店</v>
          </cell>
        </row>
        <row r="70">
          <cell r="N70">
            <v>1</v>
          </cell>
          <cell r="BC70" t="str">
            <v>机场自有店</v>
          </cell>
        </row>
        <row r="71">
          <cell r="N71">
            <v>1</v>
          </cell>
          <cell r="BC71" t="str">
            <v>武侯自有店</v>
          </cell>
        </row>
        <row r="72">
          <cell r="N72">
            <v>1</v>
          </cell>
          <cell r="BC72" t="str">
            <v>机场自有店</v>
          </cell>
        </row>
        <row r="73">
          <cell r="N73">
            <v>1</v>
          </cell>
          <cell r="BC73" t="str">
            <v>机场自有店</v>
          </cell>
        </row>
        <row r="74">
          <cell r="N74">
            <v>-1</v>
          </cell>
          <cell r="BC74" t="str">
            <v>机场自有店</v>
          </cell>
        </row>
        <row r="75">
          <cell r="N75">
            <v>1</v>
          </cell>
          <cell r="BC75" t="str">
            <v>武侯自有店</v>
          </cell>
        </row>
        <row r="76">
          <cell r="N76">
            <v>1</v>
          </cell>
          <cell r="BC76" t="str">
            <v>武侯自有店</v>
          </cell>
        </row>
        <row r="77">
          <cell r="N77">
            <v>1</v>
          </cell>
          <cell r="BC77" t="str">
            <v>武侯自有店</v>
          </cell>
        </row>
        <row r="78">
          <cell r="N78">
            <v>1</v>
          </cell>
          <cell r="BC78" t="str">
            <v>机场自有店</v>
          </cell>
        </row>
        <row r="79">
          <cell r="N79">
            <v>1</v>
          </cell>
          <cell r="BC79" t="str">
            <v>大邑直营店</v>
          </cell>
        </row>
        <row r="80">
          <cell r="N80">
            <v>1</v>
          </cell>
          <cell r="BC80" t="str">
            <v>邛崃直营店</v>
          </cell>
        </row>
        <row r="81">
          <cell r="N81">
            <v>1</v>
          </cell>
          <cell r="BC81" t="str">
            <v>武侯自有店</v>
          </cell>
        </row>
        <row r="82">
          <cell r="N82">
            <v>1</v>
          </cell>
          <cell r="BC82" t="str">
            <v>武侯自有店</v>
          </cell>
        </row>
        <row r="83">
          <cell r="N83">
            <v>1</v>
          </cell>
          <cell r="BC83" t="str">
            <v>崇州直营店</v>
          </cell>
        </row>
        <row r="84">
          <cell r="N84">
            <v>1</v>
          </cell>
          <cell r="BC84" t="str">
            <v>崇州直营店</v>
          </cell>
        </row>
        <row r="85">
          <cell r="N85">
            <v>1</v>
          </cell>
          <cell r="BC85" t="str">
            <v>武侯自有店</v>
          </cell>
        </row>
        <row r="86">
          <cell r="N86">
            <v>1</v>
          </cell>
          <cell r="BC86" t="str">
            <v>机场自有店</v>
          </cell>
        </row>
        <row r="87">
          <cell r="N87">
            <v>1</v>
          </cell>
          <cell r="BC87" t="str">
            <v>机场自有店</v>
          </cell>
        </row>
        <row r="88">
          <cell r="N88">
            <v>1</v>
          </cell>
          <cell r="BC88" t="str">
            <v>机场自有店</v>
          </cell>
        </row>
        <row r="89">
          <cell r="N89">
            <v>1</v>
          </cell>
          <cell r="BC89" t="str">
            <v>武侯自有店</v>
          </cell>
        </row>
        <row r="90">
          <cell r="N90">
            <v>1</v>
          </cell>
          <cell r="BC90" t="str">
            <v>武侯自有店</v>
          </cell>
        </row>
        <row r="91">
          <cell r="N91">
            <v>1</v>
          </cell>
          <cell r="BC91" t="str">
            <v>机场自有店</v>
          </cell>
        </row>
        <row r="92">
          <cell r="N92">
            <v>1</v>
          </cell>
          <cell r="BC92" t="str">
            <v>崇州直营店</v>
          </cell>
        </row>
        <row r="93">
          <cell r="N93">
            <v>1</v>
          </cell>
          <cell r="BC93" t="str">
            <v>武侯自有店</v>
          </cell>
        </row>
        <row r="94">
          <cell r="N94">
            <v>1</v>
          </cell>
          <cell r="BC94" t="str">
            <v>武侯自有店</v>
          </cell>
        </row>
        <row r="95">
          <cell r="N95">
            <v>1</v>
          </cell>
          <cell r="BC95" t="str">
            <v>彭州直营店</v>
          </cell>
        </row>
        <row r="96">
          <cell r="N96">
            <v>1</v>
          </cell>
          <cell r="BC96" t="str">
            <v>彭州直营店</v>
          </cell>
        </row>
        <row r="97">
          <cell r="N97">
            <v>1</v>
          </cell>
          <cell r="BC97" t="str">
            <v>彭州直营店</v>
          </cell>
        </row>
        <row r="98">
          <cell r="N98">
            <v>1</v>
          </cell>
          <cell r="BC98" t="str">
            <v>彭州直营店</v>
          </cell>
        </row>
        <row r="99">
          <cell r="N99">
            <v>1</v>
          </cell>
          <cell r="BC99" t="str">
            <v>彭州直营店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G1">
            <v>230121.42</v>
          </cell>
        </row>
        <row r="2">
          <cell r="G2" t="str">
            <v xml:space="preserve">熊猫 睿蓝 翼真车型无出库费 </v>
          </cell>
        </row>
        <row r="3">
          <cell r="A3" t="str">
            <v>部门</v>
          </cell>
          <cell r="G3" t="str">
            <v>应提成基数</v>
          </cell>
        </row>
        <row r="4">
          <cell r="A4" t="str">
            <v>武侯店（网销）</v>
          </cell>
          <cell r="G4">
            <v>380</v>
          </cell>
        </row>
        <row r="5">
          <cell r="A5" t="str">
            <v>武侯店（网销）</v>
          </cell>
          <cell r="G5">
            <v>0</v>
          </cell>
        </row>
        <row r="6">
          <cell r="A6" t="str">
            <v>武侯店（网销）</v>
          </cell>
          <cell r="G6">
            <v>380</v>
          </cell>
        </row>
        <row r="7">
          <cell r="A7" t="str">
            <v>武侯店（网销）</v>
          </cell>
          <cell r="G7">
            <v>0</v>
          </cell>
        </row>
        <row r="8">
          <cell r="A8" t="str">
            <v>武侯店（网销）</v>
          </cell>
          <cell r="G8">
            <v>0</v>
          </cell>
        </row>
        <row r="9">
          <cell r="A9" t="str">
            <v>武侯店（网销）</v>
          </cell>
          <cell r="G9">
            <v>380</v>
          </cell>
        </row>
        <row r="10">
          <cell r="A10" t="str">
            <v>武侯店（网销）</v>
          </cell>
          <cell r="G10">
            <v>380</v>
          </cell>
        </row>
        <row r="11">
          <cell r="A11" t="str">
            <v>武侯店（网销）</v>
          </cell>
          <cell r="G11">
            <v>380</v>
          </cell>
        </row>
        <row r="12">
          <cell r="A12" t="str">
            <v>武侯店（网销）</v>
          </cell>
          <cell r="G12">
            <v>0</v>
          </cell>
        </row>
        <row r="13">
          <cell r="A13" t="str">
            <v>武侯店（网销）</v>
          </cell>
          <cell r="G13">
            <v>380</v>
          </cell>
        </row>
        <row r="14">
          <cell r="A14" t="str">
            <v>武侯店（网销）</v>
          </cell>
          <cell r="G14">
            <v>380</v>
          </cell>
        </row>
        <row r="15">
          <cell r="A15" t="str">
            <v>武侯店（网销）</v>
          </cell>
          <cell r="G15">
            <v>380</v>
          </cell>
        </row>
        <row r="16">
          <cell r="A16" t="str">
            <v>武侯店（网销）</v>
          </cell>
          <cell r="G16">
            <v>380</v>
          </cell>
        </row>
        <row r="17">
          <cell r="A17" t="str">
            <v>武侯店（网销）</v>
          </cell>
          <cell r="G17">
            <v>380</v>
          </cell>
        </row>
        <row r="18">
          <cell r="A18" t="str">
            <v>武侯店（网销）</v>
          </cell>
          <cell r="G18">
            <v>0</v>
          </cell>
        </row>
        <row r="19">
          <cell r="A19" t="str">
            <v>武侯店（网销）</v>
          </cell>
          <cell r="G19">
            <v>380</v>
          </cell>
        </row>
        <row r="20">
          <cell r="A20" t="str">
            <v>武侯店（网销）</v>
          </cell>
          <cell r="G20">
            <v>380</v>
          </cell>
        </row>
        <row r="21">
          <cell r="A21" t="str">
            <v>武侯店（网销）</v>
          </cell>
          <cell r="G21">
            <v>380</v>
          </cell>
        </row>
        <row r="22">
          <cell r="A22" t="str">
            <v>武侯店（网销）</v>
          </cell>
          <cell r="G22">
            <v>380</v>
          </cell>
        </row>
        <row r="23">
          <cell r="A23" t="str">
            <v>武侯店（网销）</v>
          </cell>
          <cell r="G23">
            <v>380</v>
          </cell>
        </row>
        <row r="24">
          <cell r="A24" t="str">
            <v>武侯店（网销）</v>
          </cell>
          <cell r="G24">
            <v>380</v>
          </cell>
        </row>
        <row r="25">
          <cell r="A25" t="str">
            <v>武侯店（网销）</v>
          </cell>
          <cell r="G25">
            <v>380</v>
          </cell>
        </row>
        <row r="26">
          <cell r="A26" t="str">
            <v>武侯店（网销）</v>
          </cell>
          <cell r="G26">
            <v>380</v>
          </cell>
        </row>
        <row r="27">
          <cell r="A27" t="str">
            <v>武侯店（网销）</v>
          </cell>
          <cell r="G27">
            <v>380</v>
          </cell>
        </row>
        <row r="28">
          <cell r="A28" t="str">
            <v>武侯店（网销）</v>
          </cell>
          <cell r="G28">
            <v>380</v>
          </cell>
        </row>
        <row r="29">
          <cell r="A29" t="str">
            <v>武侯店（网销）</v>
          </cell>
          <cell r="G29">
            <v>380</v>
          </cell>
        </row>
        <row r="30">
          <cell r="A30" t="str">
            <v>武侯店（网销）</v>
          </cell>
          <cell r="G30">
            <v>380</v>
          </cell>
        </row>
        <row r="31">
          <cell r="A31" t="str">
            <v>武侯店（网销）</v>
          </cell>
          <cell r="G31">
            <v>0</v>
          </cell>
        </row>
        <row r="32">
          <cell r="A32" t="str">
            <v>武侯店（网销）</v>
          </cell>
          <cell r="G32">
            <v>380</v>
          </cell>
        </row>
        <row r="33">
          <cell r="A33" t="str">
            <v>武侯店（网销）</v>
          </cell>
          <cell r="G33">
            <v>380</v>
          </cell>
        </row>
        <row r="34">
          <cell r="A34" t="str">
            <v>武侯店（网销）</v>
          </cell>
          <cell r="G34">
            <v>380</v>
          </cell>
        </row>
        <row r="35">
          <cell r="A35" t="str">
            <v>武侯店（网销）</v>
          </cell>
          <cell r="G35">
            <v>380</v>
          </cell>
        </row>
        <row r="36">
          <cell r="A36" t="str">
            <v>武侯店（网销）</v>
          </cell>
          <cell r="G36">
            <v>380</v>
          </cell>
        </row>
        <row r="37">
          <cell r="A37" t="str">
            <v>武侯店（网销）</v>
          </cell>
          <cell r="G37">
            <v>380</v>
          </cell>
        </row>
        <row r="38">
          <cell r="A38" t="str">
            <v>武侯店（网销）</v>
          </cell>
          <cell r="G38">
            <v>380</v>
          </cell>
        </row>
        <row r="39">
          <cell r="A39" t="str">
            <v>武侯店（网销）</v>
          </cell>
          <cell r="G39">
            <v>380</v>
          </cell>
        </row>
        <row r="40">
          <cell r="A40" t="str">
            <v>武侯店（网销）</v>
          </cell>
          <cell r="G40">
            <v>380</v>
          </cell>
        </row>
        <row r="41">
          <cell r="A41" t="str">
            <v>武侯店（网销）</v>
          </cell>
          <cell r="G41">
            <v>0</v>
          </cell>
        </row>
        <row r="42">
          <cell r="A42" t="str">
            <v>武侯店（网销）</v>
          </cell>
          <cell r="G42">
            <v>-120</v>
          </cell>
        </row>
        <row r="43">
          <cell r="A43" t="str">
            <v>武侯店（网销）</v>
          </cell>
          <cell r="G43">
            <v>0</v>
          </cell>
        </row>
        <row r="44">
          <cell r="A44" t="str">
            <v>武侯店（网销）</v>
          </cell>
          <cell r="G44">
            <v>380</v>
          </cell>
        </row>
        <row r="45">
          <cell r="A45" t="str">
            <v>武侯店（网销）</v>
          </cell>
          <cell r="G45">
            <v>380</v>
          </cell>
        </row>
        <row r="46">
          <cell r="A46" t="str">
            <v>武侯店（网销）</v>
          </cell>
          <cell r="G46">
            <v>380</v>
          </cell>
        </row>
        <row r="47">
          <cell r="A47" t="str">
            <v>武侯店（网销）</v>
          </cell>
          <cell r="G47">
            <v>380</v>
          </cell>
        </row>
        <row r="48">
          <cell r="A48" t="str">
            <v>武侯店（网销）</v>
          </cell>
          <cell r="G48">
            <v>380</v>
          </cell>
        </row>
        <row r="49">
          <cell r="A49" t="str">
            <v>武侯店（网销）</v>
          </cell>
          <cell r="G49">
            <v>380</v>
          </cell>
        </row>
        <row r="50">
          <cell r="A50" t="str">
            <v>武侯店（网销）</v>
          </cell>
          <cell r="G50">
            <v>380</v>
          </cell>
        </row>
        <row r="51">
          <cell r="A51" t="str">
            <v>武侯店（网销）</v>
          </cell>
          <cell r="G51">
            <v>0</v>
          </cell>
        </row>
        <row r="52">
          <cell r="A52" t="str">
            <v>武侯店（网销）</v>
          </cell>
          <cell r="G52">
            <v>380</v>
          </cell>
        </row>
        <row r="53">
          <cell r="A53" t="str">
            <v>武侯店（网销）</v>
          </cell>
          <cell r="G53">
            <v>0</v>
          </cell>
        </row>
        <row r="54">
          <cell r="A54" t="str">
            <v>武侯店（网销）</v>
          </cell>
          <cell r="G54">
            <v>380</v>
          </cell>
        </row>
        <row r="55">
          <cell r="A55" t="str">
            <v>武侯店（网销）</v>
          </cell>
          <cell r="G55">
            <v>380</v>
          </cell>
        </row>
        <row r="56">
          <cell r="A56" t="str">
            <v>武侯店（网销）</v>
          </cell>
          <cell r="G56">
            <v>380</v>
          </cell>
        </row>
        <row r="57">
          <cell r="A57" t="str">
            <v>武侯店（网销）</v>
          </cell>
          <cell r="G57">
            <v>0</v>
          </cell>
        </row>
        <row r="58">
          <cell r="A58" t="str">
            <v>武侯店（网销）</v>
          </cell>
          <cell r="G58">
            <v>-120</v>
          </cell>
        </row>
        <row r="59">
          <cell r="A59" t="str">
            <v>武侯店（网销）</v>
          </cell>
          <cell r="G59">
            <v>380</v>
          </cell>
        </row>
        <row r="60">
          <cell r="A60" t="str">
            <v>武侯店（网销）</v>
          </cell>
          <cell r="G60">
            <v>380</v>
          </cell>
        </row>
        <row r="61">
          <cell r="A61" t="str">
            <v>武侯店（网销）</v>
          </cell>
          <cell r="G61">
            <v>0</v>
          </cell>
        </row>
        <row r="62">
          <cell r="A62" t="str">
            <v>武侯店（网销）</v>
          </cell>
          <cell r="G62">
            <v>380</v>
          </cell>
        </row>
        <row r="63">
          <cell r="A63" t="str">
            <v>武侯店（网销）</v>
          </cell>
          <cell r="G63">
            <v>380</v>
          </cell>
        </row>
        <row r="64">
          <cell r="A64" t="str">
            <v>武侯店（网销）</v>
          </cell>
          <cell r="G64">
            <v>0</v>
          </cell>
        </row>
        <row r="65">
          <cell r="A65" t="str">
            <v>武侯店（网销）</v>
          </cell>
          <cell r="G65">
            <v>380</v>
          </cell>
        </row>
        <row r="66">
          <cell r="A66" t="str">
            <v>武侯店（网销）</v>
          </cell>
          <cell r="G66">
            <v>380</v>
          </cell>
        </row>
        <row r="67">
          <cell r="A67" t="str">
            <v>武侯店（网销）</v>
          </cell>
          <cell r="G67">
            <v>380</v>
          </cell>
        </row>
        <row r="68">
          <cell r="A68" t="str">
            <v>武侯店（网销）</v>
          </cell>
          <cell r="G68">
            <v>380</v>
          </cell>
        </row>
        <row r="69">
          <cell r="A69" t="str">
            <v>武侯店（网销）</v>
          </cell>
          <cell r="G69">
            <v>0</v>
          </cell>
        </row>
        <row r="70">
          <cell r="A70" t="str">
            <v>武侯店（网销）</v>
          </cell>
          <cell r="G70">
            <v>380</v>
          </cell>
        </row>
        <row r="71">
          <cell r="A71" t="str">
            <v>武侯店（网销）</v>
          </cell>
          <cell r="G71">
            <v>0</v>
          </cell>
        </row>
        <row r="72">
          <cell r="A72" t="str">
            <v>武侯店（网销）</v>
          </cell>
          <cell r="G72">
            <v>380</v>
          </cell>
        </row>
        <row r="73">
          <cell r="A73" t="str">
            <v>武侯店（网销）</v>
          </cell>
          <cell r="G73">
            <v>380</v>
          </cell>
        </row>
        <row r="74">
          <cell r="A74" t="str">
            <v>崇州直营店</v>
          </cell>
          <cell r="G74">
            <v>1129.6400000000001</v>
          </cell>
        </row>
        <row r="75">
          <cell r="A75" t="str">
            <v>崇州直营店</v>
          </cell>
          <cell r="G75">
            <v>426.83000000000004</v>
          </cell>
        </row>
        <row r="76">
          <cell r="A76" t="str">
            <v>崇州直营店</v>
          </cell>
          <cell r="G76">
            <v>1117.0899999999999</v>
          </cell>
        </row>
        <row r="77">
          <cell r="A77" t="str">
            <v>崇州直营店</v>
          </cell>
          <cell r="G77">
            <v>2171.91</v>
          </cell>
        </row>
        <row r="78">
          <cell r="A78" t="str">
            <v>崇州直营店</v>
          </cell>
          <cell r="G78">
            <v>2474.17</v>
          </cell>
        </row>
        <row r="79">
          <cell r="A79" t="str">
            <v>崇州直营店</v>
          </cell>
          <cell r="G79">
            <v>666.33999999999992</v>
          </cell>
        </row>
        <row r="80">
          <cell r="A80" t="str">
            <v>崇州直营店</v>
          </cell>
          <cell r="G80">
            <v>1136.4100000000001</v>
          </cell>
        </row>
        <row r="81">
          <cell r="A81" t="str">
            <v>崇州直营店</v>
          </cell>
          <cell r="G81">
            <v>915.46</v>
          </cell>
        </row>
        <row r="82">
          <cell r="A82" t="str">
            <v>崇州直营店</v>
          </cell>
          <cell r="G82">
            <v>962.82999999999993</v>
          </cell>
        </row>
        <row r="83">
          <cell r="A83" t="str">
            <v>崇州直营店</v>
          </cell>
          <cell r="G83">
            <v>1423.29</v>
          </cell>
        </row>
        <row r="84">
          <cell r="A84" t="str">
            <v>崇州直营店</v>
          </cell>
          <cell r="G84">
            <v>1079.6500000000001</v>
          </cell>
        </row>
        <row r="85">
          <cell r="A85" t="str">
            <v>崇州直营店</v>
          </cell>
          <cell r="G85">
            <v>784.44</v>
          </cell>
        </row>
        <row r="86">
          <cell r="A86" t="str">
            <v>崇州直营店</v>
          </cell>
          <cell r="G86">
            <v>356.03</v>
          </cell>
        </row>
        <row r="87">
          <cell r="A87" t="str">
            <v>崇州直营店</v>
          </cell>
          <cell r="G87">
            <v>125.03999999999996</v>
          </cell>
        </row>
        <row r="88">
          <cell r="A88" t="str">
            <v>崇州直营店</v>
          </cell>
          <cell r="G88">
            <v>872.24</v>
          </cell>
        </row>
        <row r="89">
          <cell r="A89" t="str">
            <v>崇州直营店</v>
          </cell>
          <cell r="G89">
            <v>479.19000000000005</v>
          </cell>
        </row>
        <row r="90">
          <cell r="A90" t="str">
            <v>崇州直营店</v>
          </cell>
          <cell r="G90">
            <v>1113.92</v>
          </cell>
        </row>
        <row r="91">
          <cell r="A91" t="str">
            <v>崇州直营店</v>
          </cell>
          <cell r="G91">
            <v>0</v>
          </cell>
        </row>
        <row r="92">
          <cell r="A92" t="str">
            <v>崇州直营店</v>
          </cell>
          <cell r="G92">
            <v>4940.78</v>
          </cell>
        </row>
        <row r="93">
          <cell r="A93" t="str">
            <v>崇州直营店</v>
          </cell>
          <cell r="G93">
            <v>531.47</v>
          </cell>
        </row>
        <row r="94">
          <cell r="A94" t="str">
            <v>崇州直营店</v>
          </cell>
          <cell r="G94">
            <v>0</v>
          </cell>
        </row>
        <row r="95">
          <cell r="A95" t="str">
            <v>武侯店（展厅）</v>
          </cell>
          <cell r="G95">
            <v>380</v>
          </cell>
        </row>
        <row r="96">
          <cell r="A96" t="str">
            <v>武侯店（展厅）</v>
          </cell>
          <cell r="G96">
            <v>380</v>
          </cell>
        </row>
        <row r="97">
          <cell r="A97" t="str">
            <v>武侯店（展厅）</v>
          </cell>
          <cell r="G97">
            <v>380</v>
          </cell>
        </row>
        <row r="98">
          <cell r="A98" t="str">
            <v>武侯店（展厅）</v>
          </cell>
          <cell r="G98">
            <v>380</v>
          </cell>
        </row>
        <row r="99">
          <cell r="A99" t="str">
            <v>武侯店（展厅）</v>
          </cell>
          <cell r="G99">
            <v>380</v>
          </cell>
        </row>
        <row r="100">
          <cell r="A100" t="str">
            <v>武侯店（展厅）</v>
          </cell>
          <cell r="G100">
            <v>0</v>
          </cell>
        </row>
        <row r="101">
          <cell r="A101" t="str">
            <v>武侯店（展厅）</v>
          </cell>
          <cell r="G101">
            <v>380</v>
          </cell>
        </row>
        <row r="102">
          <cell r="A102" t="str">
            <v>武侯店（展厅）</v>
          </cell>
          <cell r="G102">
            <v>0</v>
          </cell>
        </row>
        <row r="103">
          <cell r="A103" t="str">
            <v>武侯店（展厅）</v>
          </cell>
          <cell r="G103">
            <v>380</v>
          </cell>
        </row>
        <row r="104">
          <cell r="A104" t="str">
            <v>武侯店（展厅）</v>
          </cell>
          <cell r="G104">
            <v>380</v>
          </cell>
        </row>
        <row r="105">
          <cell r="A105" t="str">
            <v>武侯店（展厅）</v>
          </cell>
          <cell r="G105">
            <v>380</v>
          </cell>
        </row>
        <row r="106">
          <cell r="A106" t="str">
            <v>武侯店（展厅）</v>
          </cell>
          <cell r="G106">
            <v>380</v>
          </cell>
        </row>
        <row r="107">
          <cell r="A107" t="str">
            <v>武侯店（展厅）</v>
          </cell>
          <cell r="G107">
            <v>380</v>
          </cell>
        </row>
        <row r="108">
          <cell r="A108" t="str">
            <v>武侯店（展厅）</v>
          </cell>
          <cell r="G108">
            <v>0</v>
          </cell>
        </row>
        <row r="109">
          <cell r="A109" t="str">
            <v>武侯店（展厅）</v>
          </cell>
          <cell r="G109">
            <v>380</v>
          </cell>
        </row>
        <row r="110">
          <cell r="A110" t="str">
            <v>武侯店（展厅）</v>
          </cell>
          <cell r="G110">
            <v>380</v>
          </cell>
        </row>
        <row r="111">
          <cell r="A111" t="str">
            <v>武侯店（展厅）</v>
          </cell>
          <cell r="G111">
            <v>380</v>
          </cell>
        </row>
        <row r="112">
          <cell r="A112" t="str">
            <v>武侯店（展厅）</v>
          </cell>
          <cell r="G112">
            <v>380</v>
          </cell>
        </row>
        <row r="113">
          <cell r="A113" t="str">
            <v>武侯店（展厅）</v>
          </cell>
          <cell r="G113">
            <v>380</v>
          </cell>
        </row>
        <row r="114">
          <cell r="A114" t="str">
            <v>武侯店（展厅）</v>
          </cell>
          <cell r="G114">
            <v>380</v>
          </cell>
        </row>
        <row r="115">
          <cell r="A115" t="str">
            <v>武侯店（展厅）</v>
          </cell>
          <cell r="G115">
            <v>380</v>
          </cell>
        </row>
        <row r="116">
          <cell r="A116" t="str">
            <v>武侯店（展厅）</v>
          </cell>
          <cell r="G116">
            <v>0</v>
          </cell>
        </row>
        <row r="117">
          <cell r="A117" t="str">
            <v>武侯店（展厅）</v>
          </cell>
          <cell r="G117">
            <v>380</v>
          </cell>
        </row>
        <row r="118">
          <cell r="A118" t="str">
            <v>武侯店（展厅）</v>
          </cell>
          <cell r="G118">
            <v>380</v>
          </cell>
        </row>
        <row r="119">
          <cell r="A119" t="str">
            <v>武侯店（展厅）</v>
          </cell>
          <cell r="G119">
            <v>380</v>
          </cell>
        </row>
        <row r="120">
          <cell r="A120" t="str">
            <v>武侯店（展厅）</v>
          </cell>
          <cell r="G120">
            <v>380</v>
          </cell>
        </row>
        <row r="121">
          <cell r="A121" t="str">
            <v>武侯店（展厅）</v>
          </cell>
          <cell r="G121">
            <v>380</v>
          </cell>
        </row>
        <row r="122">
          <cell r="A122" t="str">
            <v>武侯店（展厅）</v>
          </cell>
          <cell r="G122">
            <v>380</v>
          </cell>
        </row>
        <row r="123">
          <cell r="A123" t="str">
            <v>武侯店（展厅）</v>
          </cell>
          <cell r="G123">
            <v>380</v>
          </cell>
        </row>
        <row r="124">
          <cell r="A124" t="str">
            <v>武侯店（展厅）</v>
          </cell>
          <cell r="G124">
            <v>380</v>
          </cell>
        </row>
        <row r="125">
          <cell r="A125" t="str">
            <v>武侯店（展厅）</v>
          </cell>
          <cell r="G125">
            <v>380</v>
          </cell>
        </row>
        <row r="126">
          <cell r="A126" t="str">
            <v>华阳直营店</v>
          </cell>
          <cell r="G126">
            <v>-70.389999999999986</v>
          </cell>
        </row>
        <row r="127">
          <cell r="A127" t="str">
            <v>华阳直营店</v>
          </cell>
          <cell r="G127">
            <v>2341.4</v>
          </cell>
        </row>
        <row r="128">
          <cell r="A128" t="str">
            <v>华阳直营店</v>
          </cell>
          <cell r="G128">
            <v>-237.25</v>
          </cell>
        </row>
        <row r="129">
          <cell r="A129" t="str">
            <v>华阳直营店</v>
          </cell>
          <cell r="G129">
            <v>513.51</v>
          </cell>
        </row>
        <row r="130">
          <cell r="A130" t="str">
            <v>华阳直营店</v>
          </cell>
          <cell r="G130">
            <v>251.44000000000005</v>
          </cell>
        </row>
        <row r="131">
          <cell r="A131" t="str">
            <v>华阳直营店</v>
          </cell>
          <cell r="G131">
            <v>132.32000000000005</v>
          </cell>
        </row>
        <row r="132">
          <cell r="A132" t="str">
            <v>华阳直营店</v>
          </cell>
          <cell r="G132">
            <v>974.31</v>
          </cell>
        </row>
        <row r="133">
          <cell r="A133" t="str">
            <v>华阳直营店</v>
          </cell>
          <cell r="G133">
            <v>156.51999999999998</v>
          </cell>
        </row>
        <row r="134">
          <cell r="A134" t="str">
            <v>华阳直营店</v>
          </cell>
          <cell r="G134">
            <v>577.81999999999994</v>
          </cell>
        </row>
        <row r="135">
          <cell r="A135" t="str">
            <v>华阳直营店</v>
          </cell>
          <cell r="G135">
            <v>809.67000000000007</v>
          </cell>
        </row>
        <row r="136">
          <cell r="A136" t="str">
            <v>华阳直营店</v>
          </cell>
          <cell r="G136">
            <v>1061.04</v>
          </cell>
        </row>
        <row r="137">
          <cell r="A137" t="str">
            <v>华阳直营店</v>
          </cell>
          <cell r="G137">
            <v>250.40999999999997</v>
          </cell>
        </row>
        <row r="138">
          <cell r="A138" t="str">
            <v>华阳直营店</v>
          </cell>
          <cell r="G138">
            <v>548.66000000000008</v>
          </cell>
        </row>
        <row r="139">
          <cell r="A139" t="str">
            <v>华阳直营店</v>
          </cell>
          <cell r="G139">
            <v>249.14</v>
          </cell>
        </row>
        <row r="140">
          <cell r="A140" t="str">
            <v>华阳直营店</v>
          </cell>
          <cell r="G140">
            <v>283.36</v>
          </cell>
        </row>
        <row r="141">
          <cell r="A141" t="str">
            <v>华阳直营店</v>
          </cell>
          <cell r="G141">
            <v>870.63000000000011</v>
          </cell>
        </row>
        <row r="142">
          <cell r="A142" t="str">
            <v>华阳直营店</v>
          </cell>
          <cell r="G142">
            <v>150.14999999999998</v>
          </cell>
        </row>
        <row r="143">
          <cell r="A143" t="str">
            <v>华阳直营店</v>
          </cell>
          <cell r="G143">
            <v>0</v>
          </cell>
        </row>
        <row r="144">
          <cell r="A144" t="str">
            <v>机场店（网销）</v>
          </cell>
          <cell r="G144">
            <v>380</v>
          </cell>
        </row>
        <row r="145">
          <cell r="A145" t="str">
            <v>机场店（网销）</v>
          </cell>
          <cell r="G145">
            <v>0</v>
          </cell>
        </row>
        <row r="146">
          <cell r="A146" t="str">
            <v>机场店（网销）</v>
          </cell>
          <cell r="G146">
            <v>380</v>
          </cell>
        </row>
        <row r="147">
          <cell r="A147" t="str">
            <v>机场店（网销）</v>
          </cell>
          <cell r="G147">
            <v>380</v>
          </cell>
        </row>
        <row r="148">
          <cell r="A148" t="str">
            <v>机场店（网销）</v>
          </cell>
          <cell r="G148">
            <v>380</v>
          </cell>
        </row>
        <row r="149">
          <cell r="A149" t="str">
            <v>机场店（网销）</v>
          </cell>
          <cell r="G149">
            <v>0</v>
          </cell>
        </row>
        <row r="150">
          <cell r="A150" t="str">
            <v>机场店（网销）</v>
          </cell>
          <cell r="G150">
            <v>380</v>
          </cell>
        </row>
        <row r="151">
          <cell r="A151" t="str">
            <v>机场店（网销）</v>
          </cell>
          <cell r="G151">
            <v>380</v>
          </cell>
        </row>
        <row r="152">
          <cell r="A152" t="str">
            <v>机场店（网销）</v>
          </cell>
          <cell r="G152">
            <v>-120</v>
          </cell>
        </row>
        <row r="153">
          <cell r="A153" t="str">
            <v>机场店（网销）</v>
          </cell>
          <cell r="G153">
            <v>0</v>
          </cell>
        </row>
        <row r="154">
          <cell r="A154" t="str">
            <v>机场店（网销）</v>
          </cell>
          <cell r="G154">
            <v>380</v>
          </cell>
        </row>
        <row r="155">
          <cell r="A155" t="str">
            <v>机场店（网销）</v>
          </cell>
          <cell r="G155">
            <v>380</v>
          </cell>
        </row>
        <row r="156">
          <cell r="A156" t="str">
            <v>机场店（网销）</v>
          </cell>
          <cell r="G156">
            <v>380</v>
          </cell>
        </row>
        <row r="157">
          <cell r="A157" t="str">
            <v>机场店（网销）</v>
          </cell>
          <cell r="G157">
            <v>380</v>
          </cell>
        </row>
        <row r="158">
          <cell r="A158" t="str">
            <v>机场店（网销）</v>
          </cell>
          <cell r="G158">
            <v>380</v>
          </cell>
        </row>
        <row r="159">
          <cell r="A159" t="str">
            <v>机场店（网销）</v>
          </cell>
          <cell r="G159">
            <v>380</v>
          </cell>
        </row>
        <row r="160">
          <cell r="A160" t="str">
            <v>机场店（网销）</v>
          </cell>
          <cell r="G160">
            <v>380</v>
          </cell>
        </row>
        <row r="161">
          <cell r="A161" t="str">
            <v>机场店（网销）</v>
          </cell>
          <cell r="G161">
            <v>380</v>
          </cell>
        </row>
        <row r="162">
          <cell r="A162" t="str">
            <v>机场店（网销）</v>
          </cell>
          <cell r="G162">
            <v>380</v>
          </cell>
        </row>
        <row r="163">
          <cell r="A163" t="str">
            <v>机场店（网销）</v>
          </cell>
          <cell r="G163">
            <v>92</v>
          </cell>
        </row>
        <row r="164">
          <cell r="A164" t="str">
            <v>机场店（网销）</v>
          </cell>
          <cell r="G164">
            <v>0</v>
          </cell>
        </row>
        <row r="165">
          <cell r="A165" t="str">
            <v>机场店（网销）</v>
          </cell>
          <cell r="G165">
            <v>380</v>
          </cell>
        </row>
        <row r="166">
          <cell r="A166" t="str">
            <v>机场店（网销）</v>
          </cell>
          <cell r="G166">
            <v>380</v>
          </cell>
        </row>
        <row r="167">
          <cell r="A167" t="str">
            <v>机场店（网销）</v>
          </cell>
          <cell r="G167">
            <v>380</v>
          </cell>
        </row>
        <row r="168">
          <cell r="A168" t="str">
            <v>机场店（网销）</v>
          </cell>
          <cell r="G168">
            <v>0</v>
          </cell>
        </row>
        <row r="169">
          <cell r="A169" t="str">
            <v>机场店（网销）</v>
          </cell>
          <cell r="G169">
            <v>380</v>
          </cell>
        </row>
        <row r="170">
          <cell r="A170" t="str">
            <v>机场店（网销）</v>
          </cell>
          <cell r="G170">
            <v>-120</v>
          </cell>
        </row>
        <row r="171">
          <cell r="A171" t="str">
            <v>机场店（网销）</v>
          </cell>
          <cell r="G171">
            <v>-120</v>
          </cell>
        </row>
        <row r="172">
          <cell r="A172" t="str">
            <v>机场店（网销）</v>
          </cell>
          <cell r="G172">
            <v>380</v>
          </cell>
        </row>
        <row r="173">
          <cell r="A173" t="str">
            <v>机场店（网销）</v>
          </cell>
          <cell r="G173">
            <v>380</v>
          </cell>
        </row>
        <row r="174">
          <cell r="A174" t="str">
            <v>机场店（网销）</v>
          </cell>
          <cell r="G174">
            <v>-120</v>
          </cell>
        </row>
        <row r="175">
          <cell r="A175" t="str">
            <v>机场店（网销）</v>
          </cell>
          <cell r="G175">
            <v>380</v>
          </cell>
        </row>
        <row r="176">
          <cell r="A176" t="str">
            <v>机场店（网销）</v>
          </cell>
          <cell r="G176">
            <v>380</v>
          </cell>
        </row>
        <row r="177">
          <cell r="A177" t="str">
            <v>机场店（网销）</v>
          </cell>
          <cell r="G177">
            <v>0</v>
          </cell>
        </row>
        <row r="178">
          <cell r="A178" t="str">
            <v>机场店（网销）</v>
          </cell>
          <cell r="G178">
            <v>-120</v>
          </cell>
        </row>
        <row r="179">
          <cell r="A179" t="str">
            <v>机场店（网销）</v>
          </cell>
          <cell r="G179">
            <v>380</v>
          </cell>
        </row>
        <row r="180">
          <cell r="A180" t="str">
            <v>机场店（网销）</v>
          </cell>
          <cell r="G180">
            <v>380</v>
          </cell>
        </row>
        <row r="181">
          <cell r="A181" t="str">
            <v>机场店（网销）</v>
          </cell>
          <cell r="G181">
            <v>180</v>
          </cell>
        </row>
        <row r="182">
          <cell r="A182" t="str">
            <v>机场店（网销）</v>
          </cell>
          <cell r="G182">
            <v>0</v>
          </cell>
        </row>
        <row r="183">
          <cell r="A183" t="str">
            <v>机场店（网销）</v>
          </cell>
          <cell r="G183">
            <v>380</v>
          </cell>
        </row>
        <row r="184">
          <cell r="A184" t="str">
            <v>机场店（网销）</v>
          </cell>
          <cell r="G184">
            <v>0</v>
          </cell>
        </row>
        <row r="185">
          <cell r="A185" t="str">
            <v>机场店（网销）</v>
          </cell>
          <cell r="G185">
            <v>380</v>
          </cell>
        </row>
        <row r="186">
          <cell r="A186" t="str">
            <v>机场店（网销）</v>
          </cell>
          <cell r="G186">
            <v>0</v>
          </cell>
        </row>
        <row r="187">
          <cell r="A187" t="str">
            <v>机场店（网销）</v>
          </cell>
          <cell r="G187">
            <v>-20</v>
          </cell>
        </row>
        <row r="188">
          <cell r="A188" t="str">
            <v>机场店（网销）</v>
          </cell>
          <cell r="G188">
            <v>380</v>
          </cell>
        </row>
        <row r="189">
          <cell r="A189" t="str">
            <v>机场店（网销）</v>
          </cell>
          <cell r="G189">
            <v>-120</v>
          </cell>
        </row>
        <row r="190">
          <cell r="A190" t="str">
            <v>机场店（网销）</v>
          </cell>
          <cell r="G190">
            <v>-120</v>
          </cell>
        </row>
        <row r="191">
          <cell r="A191" t="str">
            <v>机场店（网销）</v>
          </cell>
          <cell r="G191">
            <v>380</v>
          </cell>
        </row>
        <row r="192">
          <cell r="A192" t="str">
            <v>机场店（网销）</v>
          </cell>
          <cell r="G192">
            <v>-120</v>
          </cell>
        </row>
        <row r="193">
          <cell r="A193" t="str">
            <v>机场店（网销）</v>
          </cell>
          <cell r="G193">
            <v>380</v>
          </cell>
        </row>
        <row r="194">
          <cell r="A194" t="str">
            <v>机场店（网销）</v>
          </cell>
          <cell r="G194">
            <v>0</v>
          </cell>
        </row>
        <row r="195">
          <cell r="A195" t="str">
            <v>机场店（网销）</v>
          </cell>
          <cell r="G195">
            <v>380</v>
          </cell>
        </row>
        <row r="196">
          <cell r="A196" t="str">
            <v>机场店（网销）</v>
          </cell>
          <cell r="G196">
            <v>-120</v>
          </cell>
        </row>
        <row r="197">
          <cell r="A197" t="str">
            <v>机场店（网销）</v>
          </cell>
          <cell r="G197">
            <v>280</v>
          </cell>
        </row>
        <row r="198">
          <cell r="A198" t="str">
            <v>机场店（网销）</v>
          </cell>
          <cell r="G198">
            <v>380</v>
          </cell>
        </row>
        <row r="199">
          <cell r="A199" t="str">
            <v>机场店（网销）</v>
          </cell>
          <cell r="G199">
            <v>380</v>
          </cell>
        </row>
        <row r="200">
          <cell r="A200" t="str">
            <v>机场店（展厅）</v>
          </cell>
          <cell r="G200">
            <v>380</v>
          </cell>
        </row>
        <row r="201">
          <cell r="A201" t="str">
            <v>机场店（展厅）</v>
          </cell>
          <cell r="G201">
            <v>380</v>
          </cell>
        </row>
        <row r="202">
          <cell r="A202" t="str">
            <v>机场店（展厅）</v>
          </cell>
          <cell r="G202">
            <v>380</v>
          </cell>
        </row>
        <row r="203">
          <cell r="A203" t="str">
            <v>机场店（展厅）</v>
          </cell>
          <cell r="G203">
            <v>380</v>
          </cell>
        </row>
        <row r="204">
          <cell r="A204" t="str">
            <v>机场店（展厅）</v>
          </cell>
          <cell r="G204">
            <v>380</v>
          </cell>
        </row>
        <row r="205">
          <cell r="A205" t="str">
            <v>机场店（展厅）</v>
          </cell>
          <cell r="G205">
            <v>380</v>
          </cell>
        </row>
        <row r="206">
          <cell r="A206" t="str">
            <v>机场店（展厅）</v>
          </cell>
          <cell r="G206">
            <v>380</v>
          </cell>
        </row>
        <row r="207">
          <cell r="A207" t="str">
            <v>机场店（展厅）</v>
          </cell>
          <cell r="G207">
            <v>380</v>
          </cell>
        </row>
        <row r="208">
          <cell r="A208" t="str">
            <v>机场店（展厅）</v>
          </cell>
          <cell r="G208">
            <v>380</v>
          </cell>
        </row>
        <row r="209">
          <cell r="A209" t="str">
            <v>机场店（展厅）</v>
          </cell>
          <cell r="G209">
            <v>380</v>
          </cell>
        </row>
        <row r="210">
          <cell r="A210" t="str">
            <v>机场店（展厅）</v>
          </cell>
          <cell r="G210">
            <v>380</v>
          </cell>
        </row>
        <row r="211">
          <cell r="A211" t="str">
            <v>机场店（展厅）</v>
          </cell>
          <cell r="G211">
            <v>-120</v>
          </cell>
        </row>
        <row r="212">
          <cell r="A212" t="str">
            <v>机场店（展厅）</v>
          </cell>
          <cell r="G212">
            <v>380</v>
          </cell>
        </row>
        <row r="213">
          <cell r="A213" t="str">
            <v>机场店（展厅）</v>
          </cell>
          <cell r="G213">
            <v>380</v>
          </cell>
        </row>
        <row r="214">
          <cell r="A214" t="str">
            <v>机场店（展厅）</v>
          </cell>
          <cell r="G214">
            <v>380</v>
          </cell>
        </row>
        <row r="215">
          <cell r="A215" t="str">
            <v>机场店（展厅）</v>
          </cell>
          <cell r="G215">
            <v>380</v>
          </cell>
        </row>
        <row r="216">
          <cell r="A216" t="str">
            <v>机场店（展厅）</v>
          </cell>
          <cell r="G216">
            <v>380</v>
          </cell>
        </row>
        <row r="217">
          <cell r="A217" t="str">
            <v>机场店（展厅）</v>
          </cell>
          <cell r="G217">
            <v>-120</v>
          </cell>
        </row>
        <row r="218">
          <cell r="A218" t="str">
            <v>机场店（展厅）</v>
          </cell>
          <cell r="G218">
            <v>380</v>
          </cell>
        </row>
        <row r="219">
          <cell r="A219" t="str">
            <v>机场店（展厅）</v>
          </cell>
          <cell r="G219">
            <v>380</v>
          </cell>
        </row>
        <row r="220">
          <cell r="A220" t="str">
            <v>机场店（展厅）</v>
          </cell>
          <cell r="G220">
            <v>380</v>
          </cell>
        </row>
        <row r="221">
          <cell r="A221" t="str">
            <v>机场店（展厅）</v>
          </cell>
          <cell r="G221">
            <v>380</v>
          </cell>
        </row>
        <row r="222">
          <cell r="A222" t="str">
            <v>机场店（展厅）</v>
          </cell>
          <cell r="G222">
            <v>380</v>
          </cell>
        </row>
        <row r="223">
          <cell r="A223" t="str">
            <v>机场店（展厅）</v>
          </cell>
          <cell r="G223">
            <v>380</v>
          </cell>
        </row>
        <row r="224">
          <cell r="A224" t="str">
            <v>机场店（展厅）</v>
          </cell>
          <cell r="G224">
            <v>380</v>
          </cell>
        </row>
        <row r="225">
          <cell r="A225" t="str">
            <v>机场店（展厅）</v>
          </cell>
          <cell r="G225">
            <v>0</v>
          </cell>
        </row>
        <row r="226">
          <cell r="A226" t="str">
            <v>机场店（展厅）</v>
          </cell>
          <cell r="G226">
            <v>380</v>
          </cell>
        </row>
        <row r="227">
          <cell r="A227" t="str">
            <v>机场店（展厅）</v>
          </cell>
          <cell r="G227">
            <v>380</v>
          </cell>
        </row>
        <row r="228">
          <cell r="A228" t="str">
            <v>机场店（展厅）</v>
          </cell>
          <cell r="G228">
            <v>380</v>
          </cell>
        </row>
        <row r="229">
          <cell r="A229" t="str">
            <v>机场店（展厅）</v>
          </cell>
          <cell r="G229">
            <v>380</v>
          </cell>
        </row>
        <row r="230">
          <cell r="A230" t="str">
            <v>机场店（展厅）</v>
          </cell>
          <cell r="G230">
            <v>380</v>
          </cell>
        </row>
        <row r="231">
          <cell r="A231" t="str">
            <v>机场店（展厅）</v>
          </cell>
          <cell r="G231">
            <v>380</v>
          </cell>
        </row>
        <row r="232">
          <cell r="A232" t="str">
            <v>机场店（展厅）</v>
          </cell>
          <cell r="G232">
            <v>-120</v>
          </cell>
        </row>
        <row r="233">
          <cell r="A233" t="str">
            <v>机场店（展厅）</v>
          </cell>
          <cell r="G233">
            <v>380</v>
          </cell>
        </row>
        <row r="234">
          <cell r="A234" t="str">
            <v>机场店（展厅）</v>
          </cell>
          <cell r="G234">
            <v>380</v>
          </cell>
        </row>
        <row r="235">
          <cell r="A235" t="str">
            <v>机场店（展厅）</v>
          </cell>
          <cell r="G235">
            <v>-120</v>
          </cell>
        </row>
        <row r="236">
          <cell r="A236" t="str">
            <v>机场店（展厅）</v>
          </cell>
          <cell r="G236">
            <v>380</v>
          </cell>
        </row>
        <row r="237">
          <cell r="A237" t="str">
            <v>机场店（展厅）</v>
          </cell>
          <cell r="G237">
            <v>380</v>
          </cell>
        </row>
        <row r="238">
          <cell r="A238" t="str">
            <v>机场店（展厅）</v>
          </cell>
          <cell r="G238">
            <v>380</v>
          </cell>
        </row>
        <row r="239">
          <cell r="A239" t="str">
            <v>邛崃直营店</v>
          </cell>
          <cell r="G239">
            <v>316.08</v>
          </cell>
        </row>
        <row r="240">
          <cell r="A240" t="str">
            <v>邛崃直营店</v>
          </cell>
          <cell r="G240">
            <v>1022.02</v>
          </cell>
        </row>
        <row r="241">
          <cell r="A241" t="str">
            <v>邛崃直营店</v>
          </cell>
          <cell r="G241">
            <v>44.25</v>
          </cell>
        </row>
        <row r="242">
          <cell r="A242" t="str">
            <v>邛崃直营店</v>
          </cell>
          <cell r="G242">
            <v>406.12</v>
          </cell>
        </row>
        <row r="243">
          <cell r="A243" t="str">
            <v>邛崃直营店</v>
          </cell>
          <cell r="G243">
            <v>0</v>
          </cell>
        </row>
        <row r="244">
          <cell r="A244" t="str">
            <v>邛崃直营店</v>
          </cell>
          <cell r="G244">
            <v>0</v>
          </cell>
        </row>
        <row r="245">
          <cell r="A245" t="str">
            <v>邛崃直营店</v>
          </cell>
          <cell r="G245">
            <v>1864.73</v>
          </cell>
        </row>
        <row r="246">
          <cell r="A246" t="str">
            <v>邛崃直营店</v>
          </cell>
          <cell r="G246">
            <v>499.57000000000005</v>
          </cell>
        </row>
        <row r="247">
          <cell r="A247" t="str">
            <v>邛崃直营店</v>
          </cell>
          <cell r="G247">
            <v>93.789999999999964</v>
          </cell>
        </row>
        <row r="248">
          <cell r="A248" t="str">
            <v>邛崃直营店</v>
          </cell>
          <cell r="G248">
            <v>1065.1300000000001</v>
          </cell>
        </row>
        <row r="249">
          <cell r="A249" t="str">
            <v>邛崃直营店</v>
          </cell>
          <cell r="G249">
            <v>0</v>
          </cell>
        </row>
        <row r="250">
          <cell r="A250" t="str">
            <v>邛崃直营店</v>
          </cell>
          <cell r="G250">
            <v>0</v>
          </cell>
        </row>
        <row r="251">
          <cell r="A251" t="str">
            <v>邛崃直营店</v>
          </cell>
          <cell r="G251">
            <v>1572.0300000000002</v>
          </cell>
        </row>
        <row r="252">
          <cell r="A252" t="str">
            <v>邛崃直营店</v>
          </cell>
          <cell r="G252">
            <v>3610.5200000000004</v>
          </cell>
        </row>
        <row r="253">
          <cell r="A253" t="str">
            <v>大邑直营店</v>
          </cell>
          <cell r="G253">
            <v>461.92999999999995</v>
          </cell>
        </row>
        <row r="254">
          <cell r="A254" t="str">
            <v>大邑直营店</v>
          </cell>
          <cell r="G254">
            <v>93.460000000000036</v>
          </cell>
        </row>
        <row r="255">
          <cell r="A255" t="str">
            <v>大邑直营店</v>
          </cell>
          <cell r="G255">
            <v>829.53</v>
          </cell>
        </row>
        <row r="256">
          <cell r="A256" t="str">
            <v>大邑直营店</v>
          </cell>
          <cell r="G256">
            <v>699.44</v>
          </cell>
        </row>
        <row r="257">
          <cell r="A257" t="str">
            <v>大邑直营店</v>
          </cell>
          <cell r="G257">
            <v>193.01999999999998</v>
          </cell>
        </row>
        <row r="258">
          <cell r="A258" t="str">
            <v>大邑直营店</v>
          </cell>
          <cell r="G258">
            <v>477.45000000000005</v>
          </cell>
        </row>
        <row r="259">
          <cell r="A259" t="str">
            <v>大邑直营店</v>
          </cell>
          <cell r="G259">
            <v>1596.79</v>
          </cell>
        </row>
        <row r="260">
          <cell r="A260" t="str">
            <v>大邑直营店</v>
          </cell>
          <cell r="G260">
            <v>915.42000000000007</v>
          </cell>
        </row>
        <row r="261">
          <cell r="A261" t="str">
            <v>大邑直营店</v>
          </cell>
          <cell r="G261">
            <v>598.67000000000007</v>
          </cell>
        </row>
        <row r="262">
          <cell r="A262" t="str">
            <v>大邑直营店</v>
          </cell>
          <cell r="G262">
            <v>-102.19999999999999</v>
          </cell>
        </row>
        <row r="263">
          <cell r="A263" t="str">
            <v>大邑直营店</v>
          </cell>
          <cell r="G263">
            <v>32.860000000000014</v>
          </cell>
        </row>
        <row r="264">
          <cell r="A264" t="str">
            <v>大邑直营店</v>
          </cell>
          <cell r="G264">
            <v>0</v>
          </cell>
        </row>
        <row r="265">
          <cell r="A265" t="str">
            <v>彭州直营店</v>
          </cell>
          <cell r="G265">
            <v>279.75</v>
          </cell>
        </row>
        <row r="266">
          <cell r="A266" t="str">
            <v>彭州直营店</v>
          </cell>
          <cell r="G266">
            <v>1489.04</v>
          </cell>
        </row>
        <row r="267">
          <cell r="A267" t="str">
            <v>彭州直营店</v>
          </cell>
          <cell r="G267">
            <v>838.08999999999992</v>
          </cell>
        </row>
        <row r="268">
          <cell r="A268" t="str">
            <v>彭州直营店</v>
          </cell>
          <cell r="G268">
            <v>723.02</v>
          </cell>
        </row>
        <row r="269">
          <cell r="A269" t="str">
            <v>彭州直营店</v>
          </cell>
          <cell r="G269">
            <v>231.54999999999995</v>
          </cell>
        </row>
        <row r="270">
          <cell r="A270" t="str">
            <v>彭州直营店</v>
          </cell>
          <cell r="G270">
            <v>951.1099999999999</v>
          </cell>
        </row>
        <row r="271">
          <cell r="A271" t="str">
            <v>彭州直营店</v>
          </cell>
          <cell r="G271">
            <v>742.83999999999992</v>
          </cell>
        </row>
        <row r="272">
          <cell r="A272" t="str">
            <v>彭州直营店</v>
          </cell>
          <cell r="G272">
            <v>550.98</v>
          </cell>
        </row>
        <row r="273">
          <cell r="A273" t="str">
            <v>彭州直营店</v>
          </cell>
          <cell r="G273">
            <v>824.56</v>
          </cell>
        </row>
        <row r="274">
          <cell r="A274" t="str">
            <v>彭州直营店</v>
          </cell>
          <cell r="G274">
            <v>519.55999999999995</v>
          </cell>
        </row>
        <row r="275">
          <cell r="A275" t="str">
            <v>彭州直营店</v>
          </cell>
          <cell r="G275">
            <v>1843.02</v>
          </cell>
        </row>
        <row r="276">
          <cell r="A276" t="str">
            <v>彭州直营店</v>
          </cell>
          <cell r="G276">
            <v>291.73</v>
          </cell>
        </row>
        <row r="277">
          <cell r="A277" t="str">
            <v>彭州直营店</v>
          </cell>
          <cell r="G277">
            <v>847.06999999999994</v>
          </cell>
        </row>
        <row r="278">
          <cell r="A278" t="str">
            <v>彭州直营店</v>
          </cell>
          <cell r="G278">
            <v>864.8</v>
          </cell>
        </row>
        <row r="279">
          <cell r="A279" t="str">
            <v>彭州直营店</v>
          </cell>
          <cell r="G279">
            <v>1774.5900000000001</v>
          </cell>
        </row>
        <row r="280">
          <cell r="A280" t="str">
            <v>彭州直营店</v>
          </cell>
          <cell r="G280">
            <v>532.78</v>
          </cell>
        </row>
        <row r="281">
          <cell r="A281" t="str">
            <v>彭州直营店</v>
          </cell>
          <cell r="G281">
            <v>1077.6300000000001</v>
          </cell>
        </row>
        <row r="282">
          <cell r="A282" t="str">
            <v>彭州直营店</v>
          </cell>
          <cell r="G282">
            <v>0</v>
          </cell>
        </row>
        <row r="283">
          <cell r="A283" t="str">
            <v>彭州直营店</v>
          </cell>
          <cell r="G283">
            <v>0</v>
          </cell>
        </row>
        <row r="284">
          <cell r="A284" t="str">
            <v>彭州直营店</v>
          </cell>
          <cell r="G284">
            <v>0</v>
          </cell>
        </row>
        <row r="285">
          <cell r="A285" t="str">
            <v>彭州直营店</v>
          </cell>
          <cell r="G285">
            <v>0</v>
          </cell>
        </row>
        <row r="286">
          <cell r="A286" t="str">
            <v>彭州直营店</v>
          </cell>
          <cell r="G286">
            <v>0</v>
          </cell>
        </row>
        <row r="287">
          <cell r="A287" t="str">
            <v>彭州直营店</v>
          </cell>
          <cell r="G287">
            <v>-254.14</v>
          </cell>
        </row>
        <row r="288">
          <cell r="A288" t="str">
            <v>彭州直营店</v>
          </cell>
          <cell r="G288">
            <v>0</v>
          </cell>
        </row>
        <row r="289">
          <cell r="A289" t="str">
            <v>翼真羊犀店</v>
          </cell>
          <cell r="G289">
            <v>0</v>
          </cell>
        </row>
        <row r="290">
          <cell r="A290" t="str">
            <v>翼真羊犀店</v>
          </cell>
          <cell r="G290">
            <v>0</v>
          </cell>
        </row>
        <row r="291">
          <cell r="A291" t="str">
            <v>翼真羊犀店</v>
          </cell>
          <cell r="G291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收据明细A"/>
      <sheetName val="销售明细"/>
      <sheetName val="售前出单明细"/>
      <sheetName val="数据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办理中"/>
      <sheetName val="按揭业务单据"/>
      <sheetName val="出库表"/>
      <sheetName val="5月"/>
      <sheetName val="4月"/>
      <sheetName val="3月"/>
      <sheetName val="2月"/>
      <sheetName val="1月"/>
      <sheetName val="12月"/>
      <sheetName val="11月"/>
      <sheetName val="10月"/>
      <sheetName val="数据有效性"/>
      <sheetName val="政策表"/>
      <sheetName val="政策表 (备查)"/>
      <sheetName val="有效性暂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办理中"/>
      <sheetName val="按揭业务单据"/>
      <sheetName val="出库表"/>
      <sheetName val="12月"/>
      <sheetName val="政策表"/>
      <sheetName val="数据有效性"/>
      <sheetName val="政策表 (备查)"/>
      <sheetName val="有效性暂存"/>
      <sheetName val="战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报"/>
      <sheetName val="办理中"/>
      <sheetName val="按揭业务单据"/>
      <sheetName val="出库表"/>
      <sheetName val="7月"/>
      <sheetName val="6月"/>
      <sheetName val="5月"/>
      <sheetName val="4月"/>
      <sheetName val="3月"/>
      <sheetName val="2月"/>
      <sheetName val="1月"/>
      <sheetName val="数据有效性"/>
      <sheetName val="政策表"/>
      <sheetName val="政策表 (备查)"/>
      <sheetName val="有效性暂存"/>
      <sheetName val="下拉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销售台账"/>
      <sheetName val="收支流水"/>
      <sheetName val="借款收支流水"/>
      <sheetName val="车型"/>
      <sheetName val="2020.4"/>
      <sheetName val="2020.5"/>
      <sheetName val="2020.6"/>
      <sheetName val="2020.7"/>
      <sheetName val="2020.07"/>
      <sheetName val="2020.06"/>
      <sheetName val="2020.05"/>
      <sheetName val="2020.04"/>
      <sheetName val="2020.8"/>
      <sheetName val="2020.9"/>
      <sheetName val="2020.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表"/>
      <sheetName val="订单客户（总表） "/>
      <sheetName val="潜客（总表）"/>
      <sheetName val="菜单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月基本"/>
      <sheetName val="1月绩效提成-发"/>
      <sheetName val="2月基本"/>
      <sheetName val="2月绩效提成-发"/>
      <sheetName val="3月基本"/>
      <sheetName val="3月绩效提成-发 "/>
      <sheetName val="4月绩效提成-发 "/>
      <sheetName val="4月基本"/>
      <sheetName val="2026年人力汇总表"/>
      <sheetName val="5月绩效提成-发 "/>
      <sheetName val="5月基本"/>
      <sheetName val="6月绩效提成-发 "/>
      <sheetName val="6月基本"/>
      <sheetName val="7月绩效提成-发 "/>
      <sheetName val="7月基本"/>
      <sheetName val="8月绩效提成-发 "/>
      <sheetName val="8月基本"/>
      <sheetName val="9月绩效提成-发 "/>
      <sheetName val="9月基本"/>
      <sheetName val="10月绩效提成-发 "/>
      <sheetName val="10月基本"/>
      <sheetName val="11月绩效提成-发 "/>
      <sheetName val="11月基本"/>
      <sheetName val="12月基本"/>
      <sheetName val="12月绩效提成-发 "/>
      <sheetName val="工资提成标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月绩效提成-发"/>
      <sheetName val="1月基本"/>
      <sheetName val="2月绩效提成-发"/>
      <sheetName val="2月基本"/>
      <sheetName val="3月绩效提成-发"/>
      <sheetName val="3月基本"/>
      <sheetName val="4月绩效提成-发"/>
      <sheetName val="4月基本"/>
      <sheetName val="5月绩效提成-发"/>
      <sheetName val="5月基本"/>
      <sheetName val="6月绩效提成-发"/>
      <sheetName val="6月基本"/>
      <sheetName val="7月绩效提成-发"/>
      <sheetName val="7月基本"/>
      <sheetName val="8月绩效提成-发"/>
      <sheetName val="8月基本"/>
      <sheetName val="9月绩效提成-发"/>
      <sheetName val="9月基本"/>
      <sheetName val="10月绩效提成-发"/>
      <sheetName val="10月基本 "/>
      <sheetName val="11月绩效提成-发"/>
      <sheetName val="11月基本 "/>
      <sheetName val="12月绩效提成-发"/>
      <sheetName val="12月基本"/>
      <sheetName val="2026年人力汇总表"/>
      <sheetName val="对应人员分析"/>
      <sheetName val="邀约专员提成"/>
      <sheetName val="客户部提成"/>
      <sheetName val="新媒体"/>
      <sheetName val="直营店经理提成 (财务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AE56-6D36-4AFD-B7E4-9B2BD1CDD1A4}">
  <dimension ref="A1:F165"/>
  <sheetViews>
    <sheetView tabSelected="1" topLeftCell="A119" workbookViewId="0">
      <selection activeCell="F130" sqref="F130"/>
    </sheetView>
  </sheetViews>
  <sheetFormatPr defaultRowHeight="14.25"/>
  <cols>
    <col min="1" max="5" width="9" style="53"/>
    <col min="6" max="6" width="26" style="53" customWidth="1"/>
    <col min="7" max="16384" width="9" style="53"/>
  </cols>
  <sheetData>
    <row r="1" spans="1:6" ht="15" thickBot="1">
      <c r="A1" s="48" t="s">
        <v>197</v>
      </c>
      <c r="B1" s="49" t="s">
        <v>198</v>
      </c>
      <c r="C1" s="50" t="s">
        <v>199</v>
      </c>
      <c r="D1" s="50" t="s">
        <v>200</v>
      </c>
      <c r="E1" s="51" t="s">
        <v>201</v>
      </c>
      <c r="F1" s="52" t="s">
        <v>5</v>
      </c>
    </row>
    <row r="2" spans="1:6" ht="15" thickTop="1">
      <c r="A2" s="54" t="s">
        <v>202</v>
      </c>
      <c r="B2" s="55">
        <v>1</v>
      </c>
      <c r="C2" s="134" t="s">
        <v>203</v>
      </c>
      <c r="D2" s="56" t="s">
        <v>204</v>
      </c>
      <c r="E2" s="56" t="s">
        <v>205</v>
      </c>
      <c r="F2" s="52" t="s">
        <v>206</v>
      </c>
    </row>
    <row r="3" spans="1:6">
      <c r="A3" s="54" t="s">
        <v>202</v>
      </c>
      <c r="B3" s="55">
        <v>2</v>
      </c>
      <c r="C3" s="134"/>
      <c r="D3" s="56" t="s">
        <v>207</v>
      </c>
      <c r="E3" s="56" t="s">
        <v>208</v>
      </c>
      <c r="F3" s="52" t="s">
        <v>206</v>
      </c>
    </row>
    <row r="4" spans="1:6">
      <c r="A4" s="54" t="s">
        <v>202</v>
      </c>
      <c r="B4" s="55">
        <v>3</v>
      </c>
      <c r="C4" s="134"/>
      <c r="D4" s="56" t="s">
        <v>207</v>
      </c>
      <c r="E4" s="56" t="s">
        <v>209</v>
      </c>
      <c r="F4" s="52" t="s">
        <v>206</v>
      </c>
    </row>
    <row r="5" spans="1:6">
      <c r="A5" s="54" t="s">
        <v>202</v>
      </c>
      <c r="B5" s="55">
        <v>4</v>
      </c>
      <c r="C5" s="134"/>
      <c r="D5" s="56" t="s">
        <v>207</v>
      </c>
      <c r="E5" s="56" t="s">
        <v>210</v>
      </c>
      <c r="F5" s="52" t="s">
        <v>206</v>
      </c>
    </row>
    <row r="6" spans="1:6">
      <c r="A6" s="54" t="s">
        <v>202</v>
      </c>
      <c r="B6" s="55">
        <v>5</v>
      </c>
      <c r="C6" s="134"/>
      <c r="D6" s="56" t="s">
        <v>207</v>
      </c>
      <c r="E6" s="56" t="s">
        <v>211</v>
      </c>
      <c r="F6" s="52" t="s">
        <v>206</v>
      </c>
    </row>
    <row r="7" spans="1:6">
      <c r="A7" s="54" t="s">
        <v>202</v>
      </c>
      <c r="B7" s="55">
        <v>6</v>
      </c>
      <c r="C7" s="134"/>
      <c r="D7" s="56" t="s">
        <v>207</v>
      </c>
      <c r="E7" s="56" t="s">
        <v>212</v>
      </c>
      <c r="F7" s="52" t="s">
        <v>206</v>
      </c>
    </row>
    <row r="8" spans="1:6">
      <c r="A8" s="54" t="s">
        <v>202</v>
      </c>
      <c r="B8" s="55">
        <v>7</v>
      </c>
      <c r="C8" s="134"/>
      <c r="D8" s="56" t="s">
        <v>207</v>
      </c>
      <c r="E8" s="56" t="s">
        <v>213</v>
      </c>
      <c r="F8" s="52" t="s">
        <v>206</v>
      </c>
    </row>
    <row r="9" spans="1:6">
      <c r="A9" s="54" t="s">
        <v>202</v>
      </c>
      <c r="B9" s="55">
        <v>8</v>
      </c>
      <c r="C9" s="134"/>
      <c r="D9" s="56" t="s">
        <v>207</v>
      </c>
      <c r="E9" s="56" t="s">
        <v>214</v>
      </c>
      <c r="F9" s="52" t="s">
        <v>206</v>
      </c>
    </row>
    <row r="10" spans="1:6">
      <c r="A10" s="54" t="s">
        <v>202</v>
      </c>
      <c r="B10" s="55">
        <v>9</v>
      </c>
      <c r="C10" s="134"/>
      <c r="D10" s="56" t="s">
        <v>207</v>
      </c>
      <c r="E10" s="56" t="s">
        <v>215</v>
      </c>
      <c r="F10" s="52" t="s">
        <v>206</v>
      </c>
    </row>
    <row r="11" spans="1:6">
      <c r="A11" s="54" t="s">
        <v>202</v>
      </c>
      <c r="B11" s="55">
        <v>10</v>
      </c>
      <c r="C11" s="135" t="s">
        <v>216</v>
      </c>
      <c r="D11" s="56" t="s">
        <v>217</v>
      </c>
      <c r="E11" s="56" t="s">
        <v>218</v>
      </c>
      <c r="F11" s="53" t="s">
        <v>219</v>
      </c>
    </row>
    <row r="12" spans="1:6">
      <c r="A12" s="54" t="s">
        <v>202</v>
      </c>
      <c r="B12" s="55">
        <v>11</v>
      </c>
      <c r="C12" s="135"/>
      <c r="D12" s="56" t="s">
        <v>207</v>
      </c>
      <c r="E12" s="56" t="s">
        <v>220</v>
      </c>
      <c r="F12" s="52" t="s">
        <v>206</v>
      </c>
    </row>
    <row r="13" spans="1:6">
      <c r="A13" s="54" t="s">
        <v>202</v>
      </c>
      <c r="B13" s="55">
        <v>12</v>
      </c>
      <c r="C13" s="135"/>
      <c r="D13" s="56" t="s">
        <v>207</v>
      </c>
      <c r="E13" s="56" t="s">
        <v>221</v>
      </c>
      <c r="F13" s="52" t="s">
        <v>206</v>
      </c>
    </row>
    <row r="14" spans="1:6">
      <c r="A14" s="54" t="s">
        <v>202</v>
      </c>
      <c r="B14" s="55">
        <v>13</v>
      </c>
      <c r="C14" s="135"/>
      <c r="D14" s="56" t="s">
        <v>207</v>
      </c>
      <c r="E14" s="56" t="s">
        <v>222</v>
      </c>
      <c r="F14" s="52" t="s">
        <v>206</v>
      </c>
    </row>
    <row r="15" spans="1:6">
      <c r="A15" s="54" t="s">
        <v>202</v>
      </c>
      <c r="B15" s="55">
        <v>14</v>
      </c>
      <c r="C15" s="135"/>
      <c r="D15" s="56" t="s">
        <v>207</v>
      </c>
      <c r="E15" s="56" t="s">
        <v>223</v>
      </c>
      <c r="F15" s="52" t="s">
        <v>206</v>
      </c>
    </row>
    <row r="16" spans="1:6">
      <c r="A16" s="54" t="s">
        <v>202</v>
      </c>
      <c r="B16" s="55">
        <v>15</v>
      </c>
      <c r="C16" s="135"/>
      <c r="D16" s="56" t="s">
        <v>207</v>
      </c>
      <c r="E16" s="56" t="s">
        <v>224</v>
      </c>
      <c r="F16" s="52" t="s">
        <v>206</v>
      </c>
    </row>
    <row r="17" spans="1:6">
      <c r="A17" s="54" t="s">
        <v>202</v>
      </c>
      <c r="B17" s="55">
        <v>16</v>
      </c>
      <c r="C17" s="135"/>
      <c r="D17" s="56" t="s">
        <v>207</v>
      </c>
      <c r="E17" s="56" t="s">
        <v>225</v>
      </c>
      <c r="F17" s="52" t="s">
        <v>206</v>
      </c>
    </row>
    <row r="18" spans="1:6" ht="15" thickBot="1">
      <c r="A18" s="54" t="s">
        <v>202</v>
      </c>
      <c r="B18" s="55">
        <v>17</v>
      </c>
      <c r="C18" s="136"/>
      <c r="D18" s="56" t="s">
        <v>207</v>
      </c>
      <c r="E18" s="56" t="s">
        <v>226</v>
      </c>
      <c r="F18" s="52" t="s">
        <v>227</v>
      </c>
    </row>
    <row r="19" spans="1:6" ht="15.75" thickTop="1" thickBot="1">
      <c r="A19" s="54" t="s">
        <v>202</v>
      </c>
      <c r="B19" s="55">
        <v>18</v>
      </c>
      <c r="C19" s="136"/>
      <c r="D19" s="56" t="s">
        <v>207</v>
      </c>
      <c r="E19" s="56" t="s">
        <v>228</v>
      </c>
      <c r="F19" s="52" t="s">
        <v>206</v>
      </c>
    </row>
    <row r="20" spans="1:6" ht="15.75" thickTop="1" thickBot="1">
      <c r="A20" s="54" t="s">
        <v>202</v>
      </c>
      <c r="B20" s="55">
        <v>19</v>
      </c>
      <c r="C20" s="136"/>
      <c r="D20" s="56" t="s">
        <v>207</v>
      </c>
      <c r="E20" s="56" t="s">
        <v>229</v>
      </c>
      <c r="F20" s="52" t="s">
        <v>206</v>
      </c>
    </row>
    <row r="21" spans="1:6" ht="15.75" thickTop="1" thickBot="1">
      <c r="A21" s="54" t="s">
        <v>202</v>
      </c>
      <c r="B21" s="55">
        <v>20</v>
      </c>
      <c r="C21" s="136"/>
      <c r="D21" s="56" t="s">
        <v>207</v>
      </c>
      <c r="E21" s="56" t="s">
        <v>230</v>
      </c>
      <c r="F21" s="52" t="s">
        <v>206</v>
      </c>
    </row>
    <row r="22" spans="1:6" ht="15.75" thickTop="1" thickBot="1">
      <c r="A22" s="54" t="s">
        <v>202</v>
      </c>
      <c r="B22" s="55">
        <v>21</v>
      </c>
      <c r="C22" s="136"/>
      <c r="D22" s="56" t="s">
        <v>207</v>
      </c>
      <c r="E22" s="56" t="s">
        <v>231</v>
      </c>
      <c r="F22" s="52" t="s">
        <v>206</v>
      </c>
    </row>
    <row r="23" spans="1:6" ht="15" thickTop="1">
      <c r="A23" s="54" t="s">
        <v>202</v>
      </c>
      <c r="B23" s="55">
        <v>22</v>
      </c>
      <c r="C23" s="135" t="s">
        <v>232</v>
      </c>
      <c r="D23" s="56" t="s">
        <v>233</v>
      </c>
      <c r="E23" s="56" t="s">
        <v>234</v>
      </c>
      <c r="F23" s="53" t="s">
        <v>836</v>
      </c>
    </row>
    <row r="24" spans="1:6">
      <c r="A24" s="54" t="s">
        <v>202</v>
      </c>
      <c r="B24" s="55">
        <v>23</v>
      </c>
      <c r="C24" s="135"/>
      <c r="D24" s="56" t="s">
        <v>235</v>
      </c>
      <c r="E24" s="56" t="s">
        <v>236</v>
      </c>
      <c r="F24" s="53" t="s">
        <v>835</v>
      </c>
    </row>
    <row r="25" spans="1:6">
      <c r="A25" s="54" t="s">
        <v>202</v>
      </c>
      <c r="B25" s="55">
        <v>24</v>
      </c>
      <c r="C25" s="135"/>
      <c r="D25" s="56" t="s">
        <v>235</v>
      </c>
      <c r="E25" s="56" t="s">
        <v>237</v>
      </c>
      <c r="F25" s="53" t="s">
        <v>834</v>
      </c>
    </row>
    <row r="26" spans="1:6" ht="15" thickBot="1">
      <c r="A26" s="54" t="s">
        <v>202</v>
      </c>
      <c r="B26" s="57">
        <v>25</v>
      </c>
      <c r="C26" s="58"/>
      <c r="D26" s="56" t="s">
        <v>238</v>
      </c>
      <c r="E26" s="59" t="s">
        <v>239</v>
      </c>
      <c r="F26" s="53" t="s">
        <v>833</v>
      </c>
    </row>
    <row r="27" spans="1:6" ht="15" hidden="1" thickTop="1">
      <c r="A27" s="54" t="s">
        <v>202</v>
      </c>
      <c r="B27" s="60">
        <v>26</v>
      </c>
      <c r="C27" s="137" t="s">
        <v>240</v>
      </c>
      <c r="D27" s="56" t="s">
        <v>241</v>
      </c>
      <c r="E27" s="61" t="s">
        <v>242</v>
      </c>
    </row>
    <row r="28" spans="1:6" ht="15" hidden="1" thickTop="1">
      <c r="A28" s="54" t="s">
        <v>202</v>
      </c>
      <c r="B28" s="57">
        <v>27</v>
      </c>
      <c r="C28" s="138"/>
      <c r="D28" s="56" t="s">
        <v>243</v>
      </c>
      <c r="E28" s="56" t="s">
        <v>244</v>
      </c>
    </row>
    <row r="29" spans="1:6" ht="15" hidden="1" thickTop="1">
      <c r="A29" s="54" t="s">
        <v>202</v>
      </c>
      <c r="B29" s="57">
        <v>28</v>
      </c>
      <c r="C29" s="138"/>
      <c r="D29" s="56" t="s">
        <v>245</v>
      </c>
      <c r="E29" s="56" t="s">
        <v>246</v>
      </c>
    </row>
    <row r="30" spans="1:6" ht="15" hidden="1" thickTop="1">
      <c r="A30" s="54" t="s">
        <v>202</v>
      </c>
      <c r="B30" s="57">
        <v>29</v>
      </c>
      <c r="C30" s="138"/>
      <c r="D30" s="56" t="s">
        <v>247</v>
      </c>
      <c r="E30" s="56" t="s">
        <v>248</v>
      </c>
    </row>
    <row r="31" spans="1:6" ht="15" hidden="1" thickTop="1">
      <c r="A31" s="54" t="s">
        <v>202</v>
      </c>
      <c r="B31" s="57">
        <v>30</v>
      </c>
      <c r="C31" s="138"/>
      <c r="D31" s="56" t="s">
        <v>249</v>
      </c>
      <c r="E31" s="61" t="s">
        <v>250</v>
      </c>
    </row>
    <row r="32" spans="1:6" ht="15" hidden="1" thickTop="1">
      <c r="A32" s="54" t="s">
        <v>202</v>
      </c>
      <c r="B32" s="57">
        <v>31</v>
      </c>
      <c r="C32" s="138"/>
      <c r="D32" s="56" t="s">
        <v>251</v>
      </c>
      <c r="E32" s="56" t="s">
        <v>252</v>
      </c>
    </row>
    <row r="33" spans="1:6" ht="15" hidden="1" thickTop="1">
      <c r="A33" s="54" t="s">
        <v>202</v>
      </c>
      <c r="B33" s="57">
        <v>32</v>
      </c>
      <c r="C33" s="138"/>
      <c r="D33" s="56" t="s">
        <v>253</v>
      </c>
      <c r="E33" s="56" t="s">
        <v>254</v>
      </c>
    </row>
    <row r="34" spans="1:6" ht="15" hidden="1" thickTop="1">
      <c r="A34" s="54" t="s">
        <v>202</v>
      </c>
      <c r="B34" s="57">
        <v>33</v>
      </c>
      <c r="C34" s="138"/>
      <c r="D34" s="56" t="s">
        <v>255</v>
      </c>
      <c r="E34" s="56" t="s">
        <v>256</v>
      </c>
    </row>
    <row r="35" spans="1:6" ht="15" hidden="1" thickTop="1">
      <c r="A35" s="54" t="s">
        <v>202</v>
      </c>
      <c r="B35" s="57">
        <v>34</v>
      </c>
      <c r="C35" s="138"/>
      <c r="D35" s="56" t="s">
        <v>257</v>
      </c>
      <c r="E35" s="61" t="s">
        <v>258</v>
      </c>
    </row>
    <row r="36" spans="1:6" ht="15" hidden="1" thickTop="1">
      <c r="A36" s="54" t="s">
        <v>202</v>
      </c>
      <c r="B36" s="57">
        <v>35</v>
      </c>
      <c r="C36" s="138"/>
      <c r="D36" s="62" t="s">
        <v>259</v>
      </c>
      <c r="E36" s="62" t="s">
        <v>260</v>
      </c>
      <c r="F36" s="63" t="s">
        <v>149</v>
      </c>
    </row>
    <row r="37" spans="1:6" ht="15" thickTop="1">
      <c r="A37" s="54" t="s">
        <v>202</v>
      </c>
      <c r="B37" s="57">
        <v>36</v>
      </c>
      <c r="C37" s="138"/>
      <c r="D37" s="56" t="s">
        <v>261</v>
      </c>
      <c r="E37" s="56" t="s">
        <v>262</v>
      </c>
      <c r="F37" s="53" t="s">
        <v>833</v>
      </c>
    </row>
    <row r="38" spans="1:6">
      <c r="A38" s="54" t="s">
        <v>202</v>
      </c>
      <c r="B38" s="55">
        <v>37</v>
      </c>
      <c r="C38" s="61" t="s">
        <v>16</v>
      </c>
      <c r="D38" s="56" t="s">
        <v>263</v>
      </c>
      <c r="E38" s="61" t="s">
        <v>264</v>
      </c>
      <c r="F38" s="53" t="s">
        <v>570</v>
      </c>
    </row>
    <row r="39" spans="1:6">
      <c r="A39" s="54" t="s">
        <v>202</v>
      </c>
      <c r="B39" s="55">
        <v>38</v>
      </c>
      <c r="C39" s="61" t="s">
        <v>16</v>
      </c>
      <c r="D39" s="56" t="s">
        <v>265</v>
      </c>
      <c r="E39" s="61" t="s">
        <v>266</v>
      </c>
      <c r="F39" s="53" t="s">
        <v>570</v>
      </c>
    </row>
    <row r="40" spans="1:6">
      <c r="A40" s="54" t="s">
        <v>202</v>
      </c>
      <c r="B40" s="55">
        <v>39</v>
      </c>
      <c r="C40" s="61" t="s">
        <v>16</v>
      </c>
      <c r="D40" s="61" t="s">
        <v>267</v>
      </c>
      <c r="E40" s="56" t="s">
        <v>268</v>
      </c>
      <c r="F40" s="53" t="s">
        <v>571</v>
      </c>
    </row>
    <row r="41" spans="1:6">
      <c r="A41" s="54" t="s">
        <v>202</v>
      </c>
      <c r="B41" s="55">
        <v>40</v>
      </c>
      <c r="C41" s="61" t="s">
        <v>16</v>
      </c>
      <c r="D41" s="61" t="s">
        <v>269</v>
      </c>
      <c r="E41" s="56" t="s">
        <v>270</v>
      </c>
      <c r="F41" s="53" t="s">
        <v>571</v>
      </c>
    </row>
    <row r="42" spans="1:6">
      <c r="A42" s="54" t="s">
        <v>202</v>
      </c>
      <c r="B42" s="55">
        <v>41</v>
      </c>
      <c r="C42" s="61" t="s">
        <v>16</v>
      </c>
      <c r="D42" s="61" t="s">
        <v>267</v>
      </c>
      <c r="E42" s="56" t="s">
        <v>271</v>
      </c>
      <c r="F42" s="53" t="s">
        <v>571</v>
      </c>
    </row>
    <row r="43" spans="1:6">
      <c r="A43" s="54" t="s">
        <v>202</v>
      </c>
      <c r="B43" s="55">
        <v>42</v>
      </c>
      <c r="C43" s="61" t="s">
        <v>272</v>
      </c>
      <c r="D43" s="56" t="s">
        <v>273</v>
      </c>
      <c r="E43" s="61" t="s">
        <v>274</v>
      </c>
      <c r="F43" s="53" t="s">
        <v>570</v>
      </c>
    </row>
    <row r="44" spans="1:6">
      <c r="A44" s="54" t="s">
        <v>202</v>
      </c>
      <c r="B44" s="55">
        <v>43</v>
      </c>
      <c r="C44" s="61" t="s">
        <v>272</v>
      </c>
      <c r="D44" s="56" t="s">
        <v>275</v>
      </c>
      <c r="E44" s="56" t="s">
        <v>276</v>
      </c>
      <c r="F44" s="53" t="s">
        <v>572</v>
      </c>
    </row>
    <row r="45" spans="1:6">
      <c r="A45" s="54" t="s">
        <v>202</v>
      </c>
      <c r="B45" s="55">
        <v>45</v>
      </c>
      <c r="C45" s="61" t="s">
        <v>272</v>
      </c>
      <c r="D45" s="56" t="s">
        <v>277</v>
      </c>
      <c r="E45" s="56" t="s">
        <v>278</v>
      </c>
      <c r="F45" s="53" t="s">
        <v>572</v>
      </c>
    </row>
    <row r="46" spans="1:6">
      <c r="A46" s="54" t="s">
        <v>202</v>
      </c>
      <c r="B46" s="55">
        <v>46</v>
      </c>
      <c r="C46" s="61" t="s">
        <v>272</v>
      </c>
      <c r="D46" s="56" t="s">
        <v>277</v>
      </c>
      <c r="E46" s="56" t="s">
        <v>279</v>
      </c>
      <c r="F46" s="53" t="s">
        <v>280</v>
      </c>
    </row>
    <row r="47" spans="1:6">
      <c r="A47" s="54" t="s">
        <v>202</v>
      </c>
      <c r="B47" s="55">
        <v>47</v>
      </c>
      <c r="C47" s="61" t="s">
        <v>281</v>
      </c>
      <c r="D47" s="61" t="s">
        <v>282</v>
      </c>
      <c r="E47" s="56" t="s">
        <v>283</v>
      </c>
      <c r="F47" s="53" t="s">
        <v>570</v>
      </c>
    </row>
    <row r="48" spans="1:6">
      <c r="A48" s="54" t="s">
        <v>202</v>
      </c>
      <c r="B48" s="55">
        <v>48</v>
      </c>
      <c r="C48" s="56" t="s">
        <v>281</v>
      </c>
      <c r="D48" s="61" t="s">
        <v>284</v>
      </c>
      <c r="E48" s="61" t="s">
        <v>285</v>
      </c>
      <c r="F48" s="53" t="s">
        <v>573</v>
      </c>
    </row>
    <row r="49" spans="1:6">
      <c r="A49" s="54" t="s">
        <v>202</v>
      </c>
      <c r="B49" s="55">
        <v>49</v>
      </c>
      <c r="C49" s="56" t="s">
        <v>281</v>
      </c>
      <c r="D49" s="61" t="s">
        <v>286</v>
      </c>
      <c r="E49" s="56" t="s">
        <v>287</v>
      </c>
      <c r="F49" s="53" t="s">
        <v>573</v>
      </c>
    </row>
    <row r="50" spans="1:6">
      <c r="A50" s="54" t="s">
        <v>202</v>
      </c>
      <c r="B50" s="55">
        <v>50</v>
      </c>
      <c r="C50" s="56" t="s">
        <v>281</v>
      </c>
      <c r="D50" s="61" t="s">
        <v>288</v>
      </c>
      <c r="E50" s="56" t="s">
        <v>289</v>
      </c>
      <c r="F50" s="53" t="s">
        <v>574</v>
      </c>
    </row>
    <row r="51" spans="1:6">
      <c r="A51" s="54" t="s">
        <v>202</v>
      </c>
      <c r="B51" s="55">
        <v>51</v>
      </c>
      <c r="C51" s="61" t="s">
        <v>290</v>
      </c>
      <c r="D51" s="56" t="s">
        <v>291</v>
      </c>
      <c r="E51" s="56" t="s">
        <v>292</v>
      </c>
      <c r="F51" s="53" t="s">
        <v>575</v>
      </c>
    </row>
    <row r="52" spans="1:6">
      <c r="A52" s="54" t="s">
        <v>202</v>
      </c>
      <c r="B52" s="55">
        <v>52</v>
      </c>
      <c r="C52" s="61" t="s">
        <v>290</v>
      </c>
      <c r="D52" s="56" t="s">
        <v>291</v>
      </c>
      <c r="E52" s="56" t="s">
        <v>293</v>
      </c>
      <c r="F52" s="53" t="s">
        <v>294</v>
      </c>
    </row>
    <row r="53" spans="1:6">
      <c r="A53" s="54" t="s">
        <v>202</v>
      </c>
      <c r="B53" s="55">
        <v>53</v>
      </c>
      <c r="C53" s="61" t="s">
        <v>295</v>
      </c>
      <c r="D53" s="61" t="s">
        <v>296</v>
      </c>
      <c r="E53" s="61" t="s">
        <v>297</v>
      </c>
      <c r="F53" s="53" t="s">
        <v>570</v>
      </c>
    </row>
    <row r="54" spans="1:6">
      <c r="A54" s="54" t="s">
        <v>202</v>
      </c>
      <c r="B54" s="55">
        <v>54</v>
      </c>
      <c r="C54" s="61" t="s">
        <v>295</v>
      </c>
      <c r="D54" s="56" t="s">
        <v>298</v>
      </c>
      <c r="E54" s="56" t="s">
        <v>299</v>
      </c>
      <c r="F54" s="53" t="s">
        <v>837</v>
      </c>
    </row>
    <row r="55" spans="1:6">
      <c r="A55" s="54" t="s">
        <v>202</v>
      </c>
      <c r="B55" s="55">
        <v>55</v>
      </c>
      <c r="C55" s="61" t="s">
        <v>295</v>
      </c>
      <c r="D55" s="56" t="s">
        <v>300</v>
      </c>
      <c r="E55" s="56" t="s">
        <v>301</v>
      </c>
      <c r="F55" s="53" t="s">
        <v>838</v>
      </c>
    </row>
    <row r="56" spans="1:6">
      <c r="A56" s="54" t="s">
        <v>202</v>
      </c>
      <c r="B56" s="55">
        <v>57</v>
      </c>
      <c r="C56" s="61" t="s">
        <v>295</v>
      </c>
      <c r="D56" s="56" t="s">
        <v>302</v>
      </c>
      <c r="E56" s="56" t="s">
        <v>303</v>
      </c>
      <c r="F56" s="5" t="s">
        <v>31</v>
      </c>
    </row>
    <row r="57" spans="1:6">
      <c r="A57" s="54" t="s">
        <v>202</v>
      </c>
      <c r="B57" s="55">
        <v>58</v>
      </c>
      <c r="C57" s="56" t="s">
        <v>304</v>
      </c>
      <c r="D57" s="61" t="s">
        <v>305</v>
      </c>
      <c r="E57" s="56" t="s">
        <v>306</v>
      </c>
      <c r="F57" s="53" t="s">
        <v>307</v>
      </c>
    </row>
    <row r="58" spans="1:6">
      <c r="A58" s="54" t="s">
        <v>202</v>
      </c>
      <c r="B58" s="55">
        <v>59</v>
      </c>
      <c r="C58" s="56" t="s">
        <v>304</v>
      </c>
      <c r="D58" s="61" t="s">
        <v>305</v>
      </c>
      <c r="E58" s="61" t="s">
        <v>308</v>
      </c>
      <c r="F58" s="53" t="s">
        <v>309</v>
      </c>
    </row>
    <row r="59" spans="1:6">
      <c r="A59" s="54" t="s">
        <v>202</v>
      </c>
      <c r="B59" s="55">
        <v>60</v>
      </c>
      <c r="C59" s="56" t="s">
        <v>304</v>
      </c>
      <c r="D59" s="61" t="s">
        <v>310</v>
      </c>
      <c r="E59" s="61" t="s">
        <v>311</v>
      </c>
      <c r="F59" s="53" t="s">
        <v>312</v>
      </c>
    </row>
    <row r="60" spans="1:6">
      <c r="A60" s="54" t="s">
        <v>202</v>
      </c>
      <c r="B60" s="55">
        <v>61</v>
      </c>
      <c r="C60" s="56" t="s">
        <v>304</v>
      </c>
      <c r="D60" s="56" t="s">
        <v>313</v>
      </c>
      <c r="E60" s="56" t="s">
        <v>314</v>
      </c>
    </row>
    <row r="61" spans="1:6" ht="16.5" customHeight="1">
      <c r="A61" s="54" t="s">
        <v>202</v>
      </c>
      <c r="B61" s="55">
        <v>62</v>
      </c>
      <c r="C61" s="56" t="s">
        <v>304</v>
      </c>
      <c r="D61" s="56" t="s">
        <v>315</v>
      </c>
      <c r="E61" s="56" t="s">
        <v>316</v>
      </c>
      <c r="F61" s="64" t="s">
        <v>317</v>
      </c>
    </row>
    <row r="62" spans="1:6" ht="16.5" customHeight="1">
      <c r="A62" s="54" t="s">
        <v>202</v>
      </c>
      <c r="B62" s="55">
        <v>64</v>
      </c>
      <c r="C62" s="56" t="s">
        <v>319</v>
      </c>
      <c r="D62" s="56" t="s">
        <v>320</v>
      </c>
      <c r="E62" s="65" t="s">
        <v>321</v>
      </c>
      <c r="F62" s="53" t="s">
        <v>839</v>
      </c>
    </row>
    <row r="63" spans="1:6">
      <c r="A63" s="54" t="s">
        <v>202</v>
      </c>
      <c r="B63" s="55">
        <v>65</v>
      </c>
      <c r="C63" s="56" t="s">
        <v>322</v>
      </c>
      <c r="D63" s="56" t="s">
        <v>323</v>
      </c>
      <c r="E63" s="66" t="s">
        <v>324</v>
      </c>
      <c r="F63" s="53" t="s">
        <v>946</v>
      </c>
    </row>
    <row r="64" spans="1:6">
      <c r="A64" s="54" t="s">
        <v>202</v>
      </c>
      <c r="B64" s="55">
        <v>66</v>
      </c>
      <c r="C64" s="56" t="s">
        <v>322</v>
      </c>
      <c r="D64" s="56" t="s">
        <v>325</v>
      </c>
      <c r="E64" s="65" t="s">
        <v>326</v>
      </c>
      <c r="F64" s="53" t="s">
        <v>946</v>
      </c>
    </row>
    <row r="65" spans="1:6" ht="16.5" customHeight="1">
      <c r="A65" s="54" t="s">
        <v>202</v>
      </c>
      <c r="B65" s="55">
        <v>67</v>
      </c>
      <c r="C65" s="56" t="s">
        <v>322</v>
      </c>
      <c r="D65" s="56" t="s">
        <v>325</v>
      </c>
      <c r="E65" s="65" t="s">
        <v>327</v>
      </c>
      <c r="F65" s="53" t="s">
        <v>946</v>
      </c>
    </row>
    <row r="66" spans="1:6" ht="16.5" customHeight="1">
      <c r="A66" s="54" t="s">
        <v>202</v>
      </c>
      <c r="B66" s="55">
        <v>68</v>
      </c>
      <c r="C66" s="56" t="s">
        <v>322</v>
      </c>
      <c r="D66" s="56" t="s">
        <v>325</v>
      </c>
      <c r="E66" s="56" t="s">
        <v>328</v>
      </c>
      <c r="F66" s="53" t="s">
        <v>946</v>
      </c>
    </row>
    <row r="67" spans="1:6">
      <c r="A67" s="54" t="s">
        <v>202</v>
      </c>
      <c r="B67" s="55">
        <v>69</v>
      </c>
      <c r="C67" s="56" t="s">
        <v>322</v>
      </c>
      <c r="D67" s="56" t="s">
        <v>325</v>
      </c>
      <c r="E67" s="56" t="s">
        <v>329</v>
      </c>
      <c r="F67" s="53" t="s">
        <v>946</v>
      </c>
    </row>
    <row r="68" spans="1:6" ht="15" thickBot="1">
      <c r="A68" s="54" t="s">
        <v>202</v>
      </c>
      <c r="B68" s="55">
        <v>70</v>
      </c>
      <c r="C68" s="56" t="s">
        <v>322</v>
      </c>
      <c r="D68" s="56" t="s">
        <v>325</v>
      </c>
      <c r="E68" s="56" t="s">
        <v>330</v>
      </c>
      <c r="F68" s="53" t="s">
        <v>946</v>
      </c>
    </row>
    <row r="69" spans="1:6">
      <c r="A69" s="54" t="s">
        <v>202</v>
      </c>
      <c r="B69" s="67">
        <v>1</v>
      </c>
      <c r="C69" s="139" t="s">
        <v>331</v>
      </c>
      <c r="D69" s="68" t="s">
        <v>207</v>
      </c>
      <c r="E69" s="69" t="s">
        <v>332</v>
      </c>
      <c r="F69" s="52" t="s">
        <v>206</v>
      </c>
    </row>
    <row r="70" spans="1:6">
      <c r="A70" s="54" t="s">
        <v>202</v>
      </c>
      <c r="B70" s="70">
        <v>2</v>
      </c>
      <c r="C70" s="140"/>
      <c r="D70" s="71" t="s">
        <v>207</v>
      </c>
      <c r="E70" s="72" t="s">
        <v>333</v>
      </c>
      <c r="F70" s="52" t="s">
        <v>206</v>
      </c>
    </row>
    <row r="71" spans="1:6">
      <c r="A71" s="54" t="s">
        <v>202</v>
      </c>
      <c r="B71" s="70">
        <v>3</v>
      </c>
      <c r="C71" s="140"/>
      <c r="D71" s="71" t="s">
        <v>207</v>
      </c>
      <c r="E71" s="72" t="s">
        <v>334</v>
      </c>
      <c r="F71" s="52" t="s">
        <v>206</v>
      </c>
    </row>
    <row r="72" spans="1:6">
      <c r="A72" s="54" t="s">
        <v>202</v>
      </c>
      <c r="B72" s="70">
        <v>4</v>
      </c>
      <c r="C72" s="140"/>
      <c r="D72" s="71" t="s">
        <v>207</v>
      </c>
      <c r="E72" s="72" t="s">
        <v>335</v>
      </c>
      <c r="F72" s="52" t="s">
        <v>206</v>
      </c>
    </row>
    <row r="73" spans="1:6">
      <c r="A73" s="54" t="s">
        <v>202</v>
      </c>
      <c r="B73" s="70">
        <v>5</v>
      </c>
      <c r="C73" s="140"/>
      <c r="D73" s="71" t="s">
        <v>207</v>
      </c>
      <c r="E73" s="72" t="s">
        <v>336</v>
      </c>
      <c r="F73" s="52" t="s">
        <v>206</v>
      </c>
    </row>
    <row r="74" spans="1:6">
      <c r="A74" s="54" t="s">
        <v>202</v>
      </c>
      <c r="B74" s="70">
        <v>6</v>
      </c>
      <c r="C74" s="140"/>
      <c r="D74" s="71" t="s">
        <v>207</v>
      </c>
      <c r="E74" s="72" t="s">
        <v>337</v>
      </c>
      <c r="F74" s="52" t="s">
        <v>206</v>
      </c>
    </row>
    <row r="75" spans="1:6">
      <c r="A75" s="54" t="s">
        <v>202</v>
      </c>
      <c r="B75" s="70">
        <v>7</v>
      </c>
      <c r="C75" s="140"/>
      <c r="D75" s="71" t="s">
        <v>207</v>
      </c>
      <c r="E75" s="72" t="s">
        <v>338</v>
      </c>
      <c r="F75" s="52" t="s">
        <v>206</v>
      </c>
    </row>
    <row r="76" spans="1:6">
      <c r="A76" s="54" t="s">
        <v>202</v>
      </c>
      <c r="B76" s="70">
        <v>8</v>
      </c>
      <c r="C76" s="140"/>
      <c r="D76" s="71" t="s">
        <v>207</v>
      </c>
      <c r="E76" s="72" t="s">
        <v>339</v>
      </c>
      <c r="F76" s="52" t="s">
        <v>206</v>
      </c>
    </row>
    <row r="77" spans="1:6">
      <c r="A77" s="54" t="s">
        <v>202</v>
      </c>
      <c r="B77" s="70">
        <v>9</v>
      </c>
      <c r="C77" s="140"/>
      <c r="D77" s="71" t="s">
        <v>207</v>
      </c>
      <c r="E77" s="72" t="s">
        <v>340</v>
      </c>
      <c r="F77" s="52" t="s">
        <v>206</v>
      </c>
    </row>
    <row r="78" spans="1:6">
      <c r="A78" s="54" t="s">
        <v>202</v>
      </c>
      <c r="B78" s="70">
        <v>10</v>
      </c>
      <c r="C78" s="140"/>
      <c r="D78" s="71" t="s">
        <v>341</v>
      </c>
      <c r="E78" s="72" t="s">
        <v>342</v>
      </c>
      <c r="F78" s="52" t="s">
        <v>206</v>
      </c>
    </row>
    <row r="79" spans="1:6">
      <c r="A79" s="54" t="s">
        <v>202</v>
      </c>
      <c r="B79" s="70">
        <v>11</v>
      </c>
      <c r="C79" s="140"/>
      <c r="D79" s="71" t="s">
        <v>207</v>
      </c>
      <c r="E79" s="72" t="s">
        <v>343</v>
      </c>
      <c r="F79" s="52" t="s">
        <v>206</v>
      </c>
    </row>
    <row r="80" spans="1:6">
      <c r="A80" s="54" t="s">
        <v>202</v>
      </c>
      <c r="B80" s="70">
        <v>12</v>
      </c>
      <c r="C80" s="140"/>
      <c r="D80" s="71" t="s">
        <v>207</v>
      </c>
      <c r="E80" s="72" t="s">
        <v>344</v>
      </c>
      <c r="F80" s="52" t="s">
        <v>206</v>
      </c>
    </row>
    <row r="81" spans="1:6">
      <c r="A81" s="54" t="s">
        <v>202</v>
      </c>
      <c r="B81" s="70">
        <v>13</v>
      </c>
      <c r="C81" s="140"/>
      <c r="D81" s="71" t="s">
        <v>345</v>
      </c>
      <c r="E81" s="72" t="s">
        <v>346</v>
      </c>
      <c r="F81" s="52" t="s">
        <v>206</v>
      </c>
    </row>
    <row r="82" spans="1:6">
      <c r="A82" s="54" t="s">
        <v>347</v>
      </c>
      <c r="B82" s="70">
        <v>14</v>
      </c>
      <c r="C82" s="140"/>
      <c r="D82" s="71" t="s">
        <v>207</v>
      </c>
      <c r="E82" s="72" t="s">
        <v>348</v>
      </c>
      <c r="F82" s="52" t="s">
        <v>206</v>
      </c>
    </row>
    <row r="83" spans="1:6">
      <c r="A83" s="54" t="s">
        <v>347</v>
      </c>
      <c r="B83" s="70">
        <v>15</v>
      </c>
      <c r="C83" s="140"/>
      <c r="D83" s="71" t="s">
        <v>207</v>
      </c>
      <c r="E83" s="72" t="s">
        <v>349</v>
      </c>
      <c r="F83" s="52" t="s">
        <v>206</v>
      </c>
    </row>
    <row r="84" spans="1:6">
      <c r="A84" s="54" t="s">
        <v>347</v>
      </c>
      <c r="B84" s="70">
        <v>16</v>
      </c>
      <c r="C84" s="140"/>
      <c r="D84" s="71" t="s">
        <v>207</v>
      </c>
      <c r="E84" s="72" t="s">
        <v>350</v>
      </c>
      <c r="F84" s="52" t="s">
        <v>206</v>
      </c>
    </row>
    <row r="85" spans="1:6">
      <c r="A85" s="54" t="s">
        <v>347</v>
      </c>
      <c r="B85" s="70">
        <v>17</v>
      </c>
      <c r="C85" s="140"/>
      <c r="D85" s="71" t="s">
        <v>207</v>
      </c>
      <c r="E85" s="72" t="s">
        <v>351</v>
      </c>
      <c r="F85" s="52" t="s">
        <v>206</v>
      </c>
    </row>
    <row r="86" spans="1:6">
      <c r="A86" s="54" t="s">
        <v>347</v>
      </c>
      <c r="B86" s="70">
        <v>18</v>
      </c>
      <c r="C86" s="140"/>
      <c r="D86" s="71" t="s">
        <v>345</v>
      </c>
      <c r="E86" s="72" t="s">
        <v>352</v>
      </c>
      <c r="F86" s="52" t="s">
        <v>206</v>
      </c>
    </row>
    <row r="87" spans="1:6">
      <c r="A87" s="54" t="s">
        <v>347</v>
      </c>
      <c r="B87" s="73">
        <v>19</v>
      </c>
      <c r="C87" s="141" t="s">
        <v>353</v>
      </c>
      <c r="D87" s="74" t="s">
        <v>261</v>
      </c>
      <c r="E87" s="75" t="s">
        <v>497</v>
      </c>
      <c r="F87" s="53" t="s">
        <v>833</v>
      </c>
    </row>
    <row r="88" spans="1:6">
      <c r="A88" s="54" t="s">
        <v>347</v>
      </c>
      <c r="B88" s="73">
        <v>20</v>
      </c>
      <c r="C88" s="142"/>
      <c r="D88" s="74" t="s">
        <v>238</v>
      </c>
      <c r="E88" s="75" t="s">
        <v>354</v>
      </c>
      <c r="F88" s="53" t="s">
        <v>833</v>
      </c>
    </row>
    <row r="89" spans="1:6">
      <c r="A89" s="54" t="s">
        <v>347</v>
      </c>
      <c r="B89" s="73">
        <v>21</v>
      </c>
      <c r="C89" s="143"/>
      <c r="D89" s="74" t="s">
        <v>217</v>
      </c>
      <c r="E89" s="75" t="s">
        <v>355</v>
      </c>
      <c r="F89" s="52" t="s">
        <v>227</v>
      </c>
    </row>
    <row r="90" spans="1:6">
      <c r="A90" s="54" t="s">
        <v>347</v>
      </c>
      <c r="B90" s="73">
        <v>22</v>
      </c>
      <c r="C90" s="76" t="s">
        <v>272</v>
      </c>
      <c r="D90" s="74" t="s">
        <v>356</v>
      </c>
      <c r="E90" s="75" t="s">
        <v>357</v>
      </c>
      <c r="F90" s="53" t="s">
        <v>572</v>
      </c>
    </row>
    <row r="91" spans="1:6">
      <c r="A91" s="54" t="s">
        <v>347</v>
      </c>
      <c r="B91" s="73">
        <v>23</v>
      </c>
      <c r="C91" s="76" t="s">
        <v>272</v>
      </c>
      <c r="D91" s="74" t="s">
        <v>277</v>
      </c>
      <c r="E91" s="75" t="s">
        <v>358</v>
      </c>
      <c r="F91" s="53" t="s">
        <v>572</v>
      </c>
    </row>
    <row r="92" spans="1:6">
      <c r="A92" s="54" t="s">
        <v>347</v>
      </c>
      <c r="B92" s="73">
        <v>24</v>
      </c>
      <c r="C92" s="76" t="s">
        <v>272</v>
      </c>
      <c r="D92" s="74" t="s">
        <v>356</v>
      </c>
      <c r="E92" s="75" t="s">
        <v>359</v>
      </c>
      <c r="F92" s="53" t="s">
        <v>572</v>
      </c>
    </row>
    <row r="93" spans="1:6">
      <c r="A93" s="54" t="s">
        <v>347</v>
      </c>
      <c r="B93" s="73">
        <v>24</v>
      </c>
      <c r="C93" s="76" t="s">
        <v>272</v>
      </c>
      <c r="D93" s="74" t="s">
        <v>356</v>
      </c>
      <c r="E93" s="75" t="s">
        <v>360</v>
      </c>
      <c r="F93" s="53" t="s">
        <v>572</v>
      </c>
    </row>
    <row r="94" spans="1:6">
      <c r="A94" s="54" t="s">
        <v>347</v>
      </c>
      <c r="B94" s="73">
        <v>25</v>
      </c>
      <c r="C94" s="76" t="s">
        <v>361</v>
      </c>
      <c r="D94" s="74" t="s">
        <v>362</v>
      </c>
      <c r="E94" s="75" t="s">
        <v>363</v>
      </c>
      <c r="F94" s="53" t="s">
        <v>840</v>
      </c>
    </row>
    <row r="95" spans="1:6">
      <c r="A95" s="54" t="s">
        <v>347</v>
      </c>
      <c r="B95" s="73">
        <v>26</v>
      </c>
      <c r="C95" s="76" t="s">
        <v>361</v>
      </c>
      <c r="D95" s="74" t="s">
        <v>362</v>
      </c>
      <c r="E95" s="75" t="s">
        <v>364</v>
      </c>
      <c r="F95" s="53" t="s">
        <v>840</v>
      </c>
    </row>
    <row r="96" spans="1:6">
      <c r="A96" s="54" t="s">
        <v>347</v>
      </c>
      <c r="B96" s="73">
        <v>27</v>
      </c>
      <c r="C96" s="76" t="s">
        <v>361</v>
      </c>
      <c r="D96" s="74" t="s">
        <v>235</v>
      </c>
      <c r="E96" s="75" t="s">
        <v>365</v>
      </c>
      <c r="F96" s="53" t="s">
        <v>840</v>
      </c>
    </row>
    <row r="97" spans="1:6">
      <c r="A97" s="54" t="s">
        <v>347</v>
      </c>
      <c r="B97" s="73">
        <v>28</v>
      </c>
      <c r="C97" s="77" t="s">
        <v>16</v>
      </c>
      <c r="D97" s="74" t="s">
        <v>366</v>
      </c>
      <c r="E97" s="75" t="s">
        <v>367</v>
      </c>
      <c r="F97" s="53" t="s">
        <v>841</v>
      </c>
    </row>
    <row r="98" spans="1:6">
      <c r="A98" s="54" t="s">
        <v>347</v>
      </c>
      <c r="B98" s="73">
        <v>29</v>
      </c>
      <c r="C98" s="77" t="s">
        <v>16</v>
      </c>
      <c r="D98" s="74" t="s">
        <v>368</v>
      </c>
      <c r="E98" s="75" t="s">
        <v>369</v>
      </c>
      <c r="F98" s="53" t="s">
        <v>572</v>
      </c>
    </row>
    <row r="99" spans="1:6">
      <c r="A99" s="54" t="s">
        <v>347</v>
      </c>
      <c r="B99" s="73">
        <v>30</v>
      </c>
      <c r="C99" s="77" t="s">
        <v>16</v>
      </c>
      <c r="D99" s="74" t="s">
        <v>368</v>
      </c>
      <c r="E99" s="75" t="s">
        <v>370</v>
      </c>
      <c r="F99" s="53" t="s">
        <v>842</v>
      </c>
    </row>
    <row r="100" spans="1:6">
      <c r="A100" s="54" t="s">
        <v>347</v>
      </c>
      <c r="B100" s="73">
        <v>31</v>
      </c>
      <c r="C100" s="77" t="s">
        <v>16</v>
      </c>
      <c r="D100" s="74" t="s">
        <v>267</v>
      </c>
      <c r="E100" s="75" t="s">
        <v>371</v>
      </c>
      <c r="F100" s="53" t="s">
        <v>572</v>
      </c>
    </row>
    <row r="101" spans="1:6">
      <c r="A101" s="54" t="s">
        <v>347</v>
      </c>
      <c r="B101" s="73">
        <v>32</v>
      </c>
      <c r="C101" s="76" t="s">
        <v>281</v>
      </c>
      <c r="D101" s="74" t="s">
        <v>372</v>
      </c>
      <c r="E101" s="75" t="s">
        <v>373</v>
      </c>
      <c r="F101" s="53" t="s">
        <v>843</v>
      </c>
    </row>
    <row r="102" spans="1:6">
      <c r="A102" s="54" t="s">
        <v>347</v>
      </c>
      <c r="B102" s="73">
        <v>33</v>
      </c>
      <c r="C102" s="76" t="s">
        <v>281</v>
      </c>
      <c r="D102" s="74" t="s">
        <v>288</v>
      </c>
      <c r="E102" s="75" t="s">
        <v>374</v>
      </c>
      <c r="F102" s="53" t="s">
        <v>844</v>
      </c>
    </row>
    <row r="103" spans="1:6">
      <c r="A103" s="54" t="s">
        <v>347</v>
      </c>
      <c r="B103" s="73">
        <v>34</v>
      </c>
      <c r="C103" s="76" t="s">
        <v>304</v>
      </c>
      <c r="D103" s="74" t="s">
        <v>375</v>
      </c>
      <c r="E103" s="75" t="s">
        <v>376</v>
      </c>
    </row>
    <row r="104" spans="1:6">
      <c r="A104" s="54" t="s">
        <v>347</v>
      </c>
      <c r="B104" s="73">
        <v>35</v>
      </c>
      <c r="C104" s="76" t="s">
        <v>304</v>
      </c>
      <c r="D104" s="74" t="s">
        <v>377</v>
      </c>
      <c r="E104" s="75" t="s">
        <v>378</v>
      </c>
      <c r="F104" s="53" t="s">
        <v>379</v>
      </c>
    </row>
    <row r="105" spans="1:6">
      <c r="A105" s="54" t="s">
        <v>347</v>
      </c>
      <c r="B105" s="73">
        <v>36</v>
      </c>
      <c r="C105" s="76" t="s">
        <v>304</v>
      </c>
      <c r="D105" s="74" t="s">
        <v>377</v>
      </c>
      <c r="E105" s="75" t="s">
        <v>380</v>
      </c>
      <c r="F105" s="53" t="s">
        <v>307</v>
      </c>
    </row>
    <row r="106" spans="1:6">
      <c r="A106" s="54" t="s">
        <v>347</v>
      </c>
      <c r="B106" s="73">
        <v>37</v>
      </c>
      <c r="C106" s="76" t="s">
        <v>295</v>
      </c>
      <c r="D106" s="74" t="s">
        <v>300</v>
      </c>
      <c r="E106" s="75" t="s">
        <v>381</v>
      </c>
      <c r="F106" s="53" t="s">
        <v>838</v>
      </c>
    </row>
    <row r="107" spans="1:6">
      <c r="A107" s="54" t="s">
        <v>347</v>
      </c>
      <c r="B107" s="73">
        <v>38</v>
      </c>
      <c r="C107" s="76" t="s">
        <v>295</v>
      </c>
      <c r="D107" s="74" t="s">
        <v>302</v>
      </c>
      <c r="E107" s="75" t="s">
        <v>382</v>
      </c>
      <c r="F107" s="53" t="s">
        <v>149</v>
      </c>
    </row>
    <row r="108" spans="1:6">
      <c r="A108" s="54" t="s">
        <v>347</v>
      </c>
      <c r="B108" s="73">
        <v>39</v>
      </c>
      <c r="C108" s="76" t="s">
        <v>38</v>
      </c>
      <c r="D108" s="74" t="s">
        <v>291</v>
      </c>
      <c r="E108" s="75" t="s">
        <v>383</v>
      </c>
      <c r="F108" s="53" t="s">
        <v>294</v>
      </c>
    </row>
    <row r="109" spans="1:6">
      <c r="A109" s="54" t="s">
        <v>347</v>
      </c>
      <c r="B109" s="73">
        <v>40</v>
      </c>
      <c r="C109" s="76" t="s">
        <v>318</v>
      </c>
      <c r="D109" s="74" t="s">
        <v>384</v>
      </c>
      <c r="E109" s="75" t="s">
        <v>385</v>
      </c>
      <c r="F109" s="53" t="s">
        <v>149</v>
      </c>
    </row>
    <row r="110" spans="1:6">
      <c r="A110" s="78" t="s">
        <v>386</v>
      </c>
      <c r="B110" s="73">
        <v>41</v>
      </c>
      <c r="C110" s="75" t="s">
        <v>387</v>
      </c>
      <c r="D110" s="74" t="s">
        <v>388</v>
      </c>
      <c r="E110" s="75" t="s">
        <v>389</v>
      </c>
      <c r="F110" s="53" t="s">
        <v>946</v>
      </c>
    </row>
    <row r="111" spans="1:6">
      <c r="A111" s="78" t="s">
        <v>386</v>
      </c>
      <c r="B111" s="73">
        <v>42</v>
      </c>
      <c r="C111" s="75" t="s">
        <v>387</v>
      </c>
      <c r="D111" s="74" t="s">
        <v>388</v>
      </c>
      <c r="E111" s="75" t="s">
        <v>390</v>
      </c>
      <c r="F111" s="53" t="s">
        <v>946</v>
      </c>
    </row>
    <row r="112" spans="1:6">
      <c r="A112" s="78" t="s">
        <v>386</v>
      </c>
      <c r="B112" s="73">
        <v>43</v>
      </c>
      <c r="C112" s="75" t="s">
        <v>387</v>
      </c>
      <c r="D112" s="74" t="s">
        <v>388</v>
      </c>
      <c r="E112" s="75" t="s">
        <v>391</v>
      </c>
      <c r="F112" s="53" t="s">
        <v>946</v>
      </c>
    </row>
    <row r="113" spans="1:6">
      <c r="A113" s="78" t="s">
        <v>386</v>
      </c>
      <c r="B113" s="73">
        <v>44</v>
      </c>
      <c r="C113" s="75" t="s">
        <v>387</v>
      </c>
      <c r="D113" s="74" t="s">
        <v>388</v>
      </c>
      <c r="E113" s="75" t="s">
        <v>392</v>
      </c>
      <c r="F113" s="53" t="s">
        <v>946</v>
      </c>
    </row>
    <row r="114" spans="1:6">
      <c r="A114" s="78" t="s">
        <v>386</v>
      </c>
      <c r="B114" s="73">
        <v>45</v>
      </c>
      <c r="C114" s="75" t="s">
        <v>387</v>
      </c>
      <c r="D114" s="74" t="s">
        <v>388</v>
      </c>
      <c r="E114" s="75" t="s">
        <v>393</v>
      </c>
      <c r="F114" s="53" t="s">
        <v>946</v>
      </c>
    </row>
    <row r="115" spans="1:6">
      <c r="A115" s="78" t="s">
        <v>386</v>
      </c>
      <c r="B115" s="73">
        <v>46</v>
      </c>
      <c r="C115" s="75" t="s">
        <v>387</v>
      </c>
      <c r="D115" s="74" t="s">
        <v>323</v>
      </c>
      <c r="E115" s="75" t="s">
        <v>394</v>
      </c>
      <c r="F115" s="53" t="s">
        <v>946</v>
      </c>
    </row>
    <row r="116" spans="1:6">
      <c r="A116" s="78" t="s">
        <v>386</v>
      </c>
      <c r="B116" s="73">
        <v>47</v>
      </c>
      <c r="C116" s="56" t="s">
        <v>395</v>
      </c>
      <c r="D116" s="59" t="s">
        <v>396</v>
      </c>
      <c r="E116" s="56" t="s">
        <v>397</v>
      </c>
      <c r="F116" s="53" t="s">
        <v>398</v>
      </c>
    </row>
    <row r="117" spans="1:6">
      <c r="A117" s="78" t="s">
        <v>386</v>
      </c>
      <c r="B117" s="73">
        <v>48</v>
      </c>
      <c r="C117" s="56" t="s">
        <v>395</v>
      </c>
      <c r="D117" s="59" t="s">
        <v>315</v>
      </c>
      <c r="E117" s="79" t="s">
        <v>399</v>
      </c>
      <c r="F117" s="53" t="s">
        <v>400</v>
      </c>
    </row>
    <row r="118" spans="1:6">
      <c r="A118" s="78" t="s">
        <v>386</v>
      </c>
      <c r="B118" s="73">
        <v>49</v>
      </c>
      <c r="C118" s="56" t="s">
        <v>395</v>
      </c>
      <c r="D118" s="59" t="s">
        <v>315</v>
      </c>
      <c r="E118" s="56" t="s">
        <v>401</v>
      </c>
      <c r="F118" s="53" t="s">
        <v>400</v>
      </c>
    </row>
    <row r="119" spans="1:6">
      <c r="A119" s="78" t="s">
        <v>386</v>
      </c>
      <c r="B119" s="73">
        <v>50</v>
      </c>
      <c r="C119" s="56" t="s">
        <v>395</v>
      </c>
      <c r="D119" s="59" t="s">
        <v>315</v>
      </c>
      <c r="E119" s="56" t="s">
        <v>402</v>
      </c>
      <c r="F119" s="53" t="s">
        <v>403</v>
      </c>
    </row>
    <row r="120" spans="1:6">
      <c r="A120" s="78" t="s">
        <v>386</v>
      </c>
      <c r="B120" s="73">
        <v>51</v>
      </c>
      <c r="C120" s="56" t="s">
        <v>395</v>
      </c>
      <c r="D120" s="59" t="s">
        <v>315</v>
      </c>
      <c r="E120" s="80" t="s">
        <v>404</v>
      </c>
      <c r="F120" s="53" t="s">
        <v>405</v>
      </c>
    </row>
    <row r="121" spans="1:6">
      <c r="A121" s="78" t="s">
        <v>386</v>
      </c>
      <c r="B121" s="73">
        <v>54</v>
      </c>
      <c r="C121" s="75" t="s">
        <v>310</v>
      </c>
      <c r="D121" s="74" t="s">
        <v>320</v>
      </c>
      <c r="E121" s="75" t="s">
        <v>406</v>
      </c>
      <c r="F121" s="53" t="s">
        <v>839</v>
      </c>
    </row>
    <row r="122" spans="1:6" ht="15" thickBot="1">
      <c r="A122" s="78" t="s">
        <v>386</v>
      </c>
      <c r="B122" s="73">
        <v>55</v>
      </c>
      <c r="C122" s="75" t="s">
        <v>310</v>
      </c>
      <c r="D122" s="74" t="s">
        <v>315</v>
      </c>
      <c r="E122" s="75" t="s">
        <v>407</v>
      </c>
      <c r="F122" s="64" t="s">
        <v>846</v>
      </c>
    </row>
    <row r="123" spans="1:6" ht="15" thickTop="1">
      <c r="A123" s="78" t="s">
        <v>386</v>
      </c>
      <c r="B123" s="81" t="s">
        <v>408</v>
      </c>
      <c r="C123" s="125" t="s">
        <v>409</v>
      </c>
      <c r="D123" s="82" t="s">
        <v>207</v>
      </c>
      <c r="E123" s="82" t="s">
        <v>410</v>
      </c>
      <c r="F123" s="53" t="s">
        <v>411</v>
      </c>
    </row>
    <row r="124" spans="1:6">
      <c r="A124" s="78" t="s">
        <v>386</v>
      </c>
      <c r="B124" s="81" t="s">
        <v>412</v>
      </c>
      <c r="C124" s="126"/>
      <c r="D124" s="83" t="s">
        <v>207</v>
      </c>
      <c r="E124" s="82" t="s">
        <v>413</v>
      </c>
      <c r="F124" s="52" t="s">
        <v>206</v>
      </c>
    </row>
    <row r="125" spans="1:6">
      <c r="A125" s="78" t="s">
        <v>386</v>
      </c>
      <c r="B125" s="84" t="s">
        <v>414</v>
      </c>
      <c r="C125" s="126"/>
      <c r="D125" s="83" t="s">
        <v>207</v>
      </c>
      <c r="E125" s="82" t="s">
        <v>415</v>
      </c>
      <c r="F125" s="52" t="s">
        <v>206</v>
      </c>
    </row>
    <row r="126" spans="1:6">
      <c r="A126" s="78" t="s">
        <v>386</v>
      </c>
      <c r="B126" s="81" t="s">
        <v>416</v>
      </c>
      <c r="C126" s="126"/>
      <c r="D126" s="83" t="s">
        <v>207</v>
      </c>
      <c r="E126" s="82" t="s">
        <v>417</v>
      </c>
      <c r="F126" s="52" t="s">
        <v>206</v>
      </c>
    </row>
    <row r="127" spans="1:6">
      <c r="A127" s="78" t="s">
        <v>386</v>
      </c>
      <c r="B127" s="84" t="s">
        <v>418</v>
      </c>
      <c r="C127" s="126"/>
      <c r="D127" s="83" t="s">
        <v>207</v>
      </c>
      <c r="E127" s="82" t="s">
        <v>419</v>
      </c>
      <c r="F127" s="52" t="s">
        <v>206</v>
      </c>
    </row>
    <row r="128" spans="1:6">
      <c r="A128" s="78" t="s">
        <v>386</v>
      </c>
      <c r="B128" s="81" t="s">
        <v>420</v>
      </c>
      <c r="C128" s="126"/>
      <c r="D128" s="83" t="s">
        <v>207</v>
      </c>
      <c r="E128" s="82" t="s">
        <v>421</v>
      </c>
      <c r="F128" s="52" t="s">
        <v>206</v>
      </c>
    </row>
    <row r="129" spans="1:6">
      <c r="A129" s="78" t="s">
        <v>386</v>
      </c>
      <c r="B129" s="84" t="s">
        <v>422</v>
      </c>
      <c r="C129" s="126"/>
      <c r="D129" s="83" t="s">
        <v>207</v>
      </c>
      <c r="E129" s="82" t="s">
        <v>423</v>
      </c>
      <c r="F129" s="52" t="s">
        <v>206</v>
      </c>
    </row>
    <row r="130" spans="1:6">
      <c r="A130" s="78" t="s">
        <v>386</v>
      </c>
      <c r="B130" s="81" t="s">
        <v>424</v>
      </c>
      <c r="C130" s="126"/>
      <c r="D130" s="83" t="s">
        <v>345</v>
      </c>
      <c r="E130" s="85" t="s">
        <v>425</v>
      </c>
      <c r="F130" s="52" t="s">
        <v>206</v>
      </c>
    </row>
    <row r="131" spans="1:6">
      <c r="A131" s="78" t="s">
        <v>386</v>
      </c>
      <c r="B131" s="81" t="s">
        <v>426</v>
      </c>
      <c r="C131" s="126"/>
      <c r="D131" s="83" t="s">
        <v>427</v>
      </c>
      <c r="E131" s="82" t="s">
        <v>428</v>
      </c>
      <c r="F131" s="52" t="s">
        <v>206</v>
      </c>
    </row>
    <row r="132" spans="1:6" ht="15" thickBot="1">
      <c r="A132" s="78" t="s">
        <v>386</v>
      </c>
      <c r="B132" s="81" t="s">
        <v>429</v>
      </c>
      <c r="C132" s="127"/>
      <c r="D132" s="83" t="s">
        <v>217</v>
      </c>
      <c r="E132" s="82" t="s">
        <v>430</v>
      </c>
      <c r="F132" s="53" t="s">
        <v>945</v>
      </c>
    </row>
    <row r="133" spans="1:6" ht="15" thickTop="1">
      <c r="A133" s="78" t="s">
        <v>386</v>
      </c>
      <c r="B133" s="86">
        <v>11</v>
      </c>
      <c r="C133" s="488" t="s">
        <v>431</v>
      </c>
      <c r="D133" s="83" t="s">
        <v>207</v>
      </c>
      <c r="E133" s="87" t="s">
        <v>432</v>
      </c>
      <c r="F133" s="52" t="s">
        <v>206</v>
      </c>
    </row>
    <row r="134" spans="1:6">
      <c r="A134" s="78" t="s">
        <v>386</v>
      </c>
      <c r="B134" s="86">
        <v>12</v>
      </c>
      <c r="C134" s="126"/>
      <c r="D134" s="83" t="s">
        <v>207</v>
      </c>
      <c r="E134" s="87" t="s">
        <v>433</v>
      </c>
      <c r="F134" s="52" t="s">
        <v>206</v>
      </c>
    </row>
    <row r="135" spans="1:6">
      <c r="A135" s="78" t="s">
        <v>386</v>
      </c>
      <c r="B135" s="86">
        <v>14</v>
      </c>
      <c r="C135" s="126"/>
      <c r="D135" s="87" t="s">
        <v>207</v>
      </c>
      <c r="E135" s="88" t="s">
        <v>434</v>
      </c>
      <c r="F135" s="52" t="s">
        <v>206</v>
      </c>
    </row>
    <row r="136" spans="1:6">
      <c r="A136" s="78" t="s">
        <v>386</v>
      </c>
      <c r="B136" s="86">
        <v>15</v>
      </c>
      <c r="C136" s="126"/>
      <c r="D136" s="83" t="s">
        <v>435</v>
      </c>
      <c r="E136" s="87" t="s">
        <v>436</v>
      </c>
      <c r="F136" s="52" t="s">
        <v>206</v>
      </c>
    </row>
    <row r="137" spans="1:6" ht="15" thickBot="1">
      <c r="A137" s="78" t="s">
        <v>386</v>
      </c>
      <c r="B137" s="86">
        <v>16</v>
      </c>
      <c r="C137" s="127"/>
      <c r="D137" s="83" t="s">
        <v>217</v>
      </c>
      <c r="E137" s="87" t="s">
        <v>437</v>
      </c>
      <c r="F137" s="53" t="s">
        <v>945</v>
      </c>
    </row>
    <row r="138" spans="1:6" ht="15" thickTop="1">
      <c r="A138" s="78" t="s">
        <v>386</v>
      </c>
      <c r="B138" s="84" t="s">
        <v>438</v>
      </c>
      <c r="C138" s="128" t="s">
        <v>439</v>
      </c>
      <c r="D138" s="83" t="s">
        <v>372</v>
      </c>
      <c r="E138" s="87" t="s">
        <v>440</v>
      </c>
      <c r="F138" s="53" t="s">
        <v>849</v>
      </c>
    </row>
    <row r="139" spans="1:6">
      <c r="A139" s="78" t="s">
        <v>386</v>
      </c>
      <c r="B139" s="84" t="s">
        <v>441</v>
      </c>
      <c r="C139" s="129"/>
      <c r="D139" s="83" t="s">
        <v>207</v>
      </c>
      <c r="E139" s="87" t="s">
        <v>442</v>
      </c>
      <c r="F139" s="52" t="s">
        <v>206</v>
      </c>
    </row>
    <row r="140" spans="1:6">
      <c r="A140" s="78" t="s">
        <v>386</v>
      </c>
      <c r="B140" s="84" t="s">
        <v>443</v>
      </c>
      <c r="C140" s="129"/>
      <c r="D140" s="83" t="s">
        <v>207</v>
      </c>
      <c r="E140" s="83" t="s">
        <v>444</v>
      </c>
      <c r="F140" s="52" t="s">
        <v>206</v>
      </c>
    </row>
    <row r="141" spans="1:6">
      <c r="A141" s="78" t="s">
        <v>386</v>
      </c>
      <c r="B141" s="84" t="s">
        <v>445</v>
      </c>
      <c r="C141" s="129"/>
      <c r="D141" s="83" t="s">
        <v>207</v>
      </c>
      <c r="E141" s="88" t="s">
        <v>446</v>
      </c>
      <c r="F141" s="52" t="s">
        <v>206</v>
      </c>
    </row>
    <row r="142" spans="1:6">
      <c r="A142" s="78" t="s">
        <v>386</v>
      </c>
      <c r="B142" s="84" t="s">
        <v>447</v>
      </c>
      <c r="C142" s="129"/>
      <c r="D142" s="83" t="s">
        <v>207</v>
      </c>
      <c r="E142" s="88" t="s">
        <v>448</v>
      </c>
      <c r="F142" s="52" t="s">
        <v>206</v>
      </c>
    </row>
    <row r="143" spans="1:6">
      <c r="A143" s="78" t="s">
        <v>386</v>
      </c>
      <c r="B143" s="84" t="s">
        <v>447</v>
      </c>
      <c r="C143" s="129"/>
      <c r="D143" s="83" t="s">
        <v>449</v>
      </c>
      <c r="E143" s="87" t="s">
        <v>449</v>
      </c>
      <c r="F143" s="52" t="s">
        <v>206</v>
      </c>
    </row>
    <row r="144" spans="1:6">
      <c r="A144" s="78" t="s">
        <v>386</v>
      </c>
      <c r="B144" s="84" t="s">
        <v>450</v>
      </c>
      <c r="C144" s="129"/>
      <c r="D144" s="89" t="s">
        <v>217</v>
      </c>
      <c r="E144" s="83" t="s">
        <v>451</v>
      </c>
      <c r="F144" s="53" t="s">
        <v>945</v>
      </c>
    </row>
    <row r="145" spans="1:6">
      <c r="A145" s="78" t="s">
        <v>386</v>
      </c>
      <c r="B145" s="90" t="s">
        <v>452</v>
      </c>
      <c r="C145" s="130" t="s">
        <v>453</v>
      </c>
      <c r="D145" s="91" t="s">
        <v>345</v>
      </c>
      <c r="E145" s="91" t="s">
        <v>449</v>
      </c>
      <c r="F145" s="52" t="s">
        <v>206</v>
      </c>
    </row>
    <row r="146" spans="1:6">
      <c r="A146" s="78" t="s">
        <v>386</v>
      </c>
      <c r="B146" s="84" t="s">
        <v>454</v>
      </c>
      <c r="C146" s="130"/>
      <c r="D146" s="87" t="s">
        <v>345</v>
      </c>
      <c r="E146" s="88" t="s">
        <v>455</v>
      </c>
      <c r="F146" s="52" t="s">
        <v>206</v>
      </c>
    </row>
    <row r="147" spans="1:6">
      <c r="A147" s="78" t="s">
        <v>386</v>
      </c>
      <c r="B147" s="90" t="s">
        <v>456</v>
      </c>
      <c r="C147" s="130"/>
      <c r="D147" s="83" t="s">
        <v>207</v>
      </c>
      <c r="E147" s="87" t="s">
        <v>457</v>
      </c>
      <c r="F147" s="52" t="s">
        <v>206</v>
      </c>
    </row>
    <row r="148" spans="1:6">
      <c r="A148" s="78" t="s">
        <v>386</v>
      </c>
      <c r="B148" s="84" t="s">
        <v>458</v>
      </c>
      <c r="C148" s="130"/>
      <c r="D148" s="83" t="s">
        <v>207</v>
      </c>
      <c r="E148" s="88" t="s">
        <v>459</v>
      </c>
      <c r="F148" s="52" t="s">
        <v>206</v>
      </c>
    </row>
    <row r="149" spans="1:6">
      <c r="A149" s="78" t="s">
        <v>386</v>
      </c>
      <c r="B149" s="90" t="s">
        <v>460</v>
      </c>
      <c r="C149" s="130"/>
      <c r="D149" s="87" t="s">
        <v>345</v>
      </c>
      <c r="E149" s="88" t="s">
        <v>461</v>
      </c>
      <c r="F149" s="52" t="s">
        <v>206</v>
      </c>
    </row>
    <row r="150" spans="1:6">
      <c r="A150" s="78" t="s">
        <v>386</v>
      </c>
      <c r="B150" s="84" t="s">
        <v>462</v>
      </c>
      <c r="C150" s="130"/>
      <c r="D150" s="87" t="s">
        <v>345</v>
      </c>
      <c r="E150" s="88" t="s">
        <v>463</v>
      </c>
      <c r="F150" s="52" t="s">
        <v>206</v>
      </c>
    </row>
    <row r="151" spans="1:6">
      <c r="A151" s="78" t="s">
        <v>386</v>
      </c>
      <c r="B151" s="90" t="s">
        <v>464</v>
      </c>
      <c r="C151" s="130"/>
      <c r="D151" s="83" t="s">
        <v>465</v>
      </c>
      <c r="E151" s="88" t="s">
        <v>466</v>
      </c>
      <c r="F151" s="53" t="s">
        <v>849</v>
      </c>
    </row>
    <row r="152" spans="1:6">
      <c r="A152" s="78" t="s">
        <v>386</v>
      </c>
      <c r="B152" s="84" t="s">
        <v>462</v>
      </c>
      <c r="C152" s="130"/>
      <c r="D152" s="87" t="s">
        <v>345</v>
      </c>
      <c r="E152" s="88" t="s">
        <v>467</v>
      </c>
      <c r="F152" s="52" t="s">
        <v>206</v>
      </c>
    </row>
    <row r="153" spans="1:6">
      <c r="A153" s="78" t="s">
        <v>386</v>
      </c>
      <c r="B153" s="90" t="s">
        <v>464</v>
      </c>
      <c r="C153" s="130"/>
      <c r="D153" s="87" t="s">
        <v>345</v>
      </c>
      <c r="E153" s="88" t="s">
        <v>468</v>
      </c>
      <c r="F153" s="52" t="s">
        <v>206</v>
      </c>
    </row>
    <row r="154" spans="1:6" ht="15" thickBot="1">
      <c r="A154" s="78" t="s">
        <v>386</v>
      </c>
      <c r="B154" s="84" t="s">
        <v>469</v>
      </c>
      <c r="C154" s="487"/>
      <c r="D154" s="83" t="s">
        <v>217</v>
      </c>
      <c r="E154" s="87" t="s">
        <v>470</v>
      </c>
      <c r="F154" s="53" t="s">
        <v>945</v>
      </c>
    </row>
    <row r="155" spans="1:6" ht="15" thickTop="1">
      <c r="A155" s="78" t="s">
        <v>386</v>
      </c>
      <c r="B155" s="84" t="s">
        <v>471</v>
      </c>
      <c r="C155" s="131" t="s">
        <v>472</v>
      </c>
      <c r="D155" s="83" t="s">
        <v>473</v>
      </c>
      <c r="E155" s="83" t="s">
        <v>474</v>
      </c>
      <c r="F155" s="53" t="s">
        <v>849</v>
      </c>
    </row>
    <row r="156" spans="1:6">
      <c r="A156" s="78" t="s">
        <v>386</v>
      </c>
      <c r="B156" s="84" t="s">
        <v>475</v>
      </c>
      <c r="C156" s="132"/>
      <c r="D156" s="87" t="s">
        <v>207</v>
      </c>
      <c r="E156" s="87" t="s">
        <v>476</v>
      </c>
      <c r="F156" s="52" t="s">
        <v>206</v>
      </c>
    </row>
    <row r="157" spans="1:6">
      <c r="A157" s="78" t="s">
        <v>386</v>
      </c>
      <c r="B157" s="84" t="s">
        <v>477</v>
      </c>
      <c r="C157" s="132"/>
      <c r="D157" s="92" t="s">
        <v>207</v>
      </c>
      <c r="E157" s="91" t="s">
        <v>478</v>
      </c>
      <c r="F157" s="52" t="s">
        <v>206</v>
      </c>
    </row>
    <row r="158" spans="1:6">
      <c r="A158" s="78" t="s">
        <v>386</v>
      </c>
      <c r="B158" s="84" t="s">
        <v>479</v>
      </c>
      <c r="C158" s="132"/>
      <c r="D158" s="92" t="s">
        <v>207</v>
      </c>
      <c r="E158" s="91" t="s">
        <v>480</v>
      </c>
      <c r="F158" s="52" t="s">
        <v>206</v>
      </c>
    </row>
    <row r="159" spans="1:6">
      <c r="A159" s="78" t="s">
        <v>386</v>
      </c>
      <c r="B159" s="84" t="s">
        <v>481</v>
      </c>
      <c r="C159" s="132"/>
      <c r="D159" s="91" t="s">
        <v>345</v>
      </c>
      <c r="E159" s="91" t="s">
        <v>482</v>
      </c>
      <c r="F159" s="52" t="s">
        <v>206</v>
      </c>
    </row>
    <row r="160" spans="1:6">
      <c r="A160" s="78" t="s">
        <v>386</v>
      </c>
      <c r="B160" s="84" t="s">
        <v>483</v>
      </c>
      <c r="C160" s="132"/>
      <c r="D160" s="91" t="s">
        <v>345</v>
      </c>
      <c r="E160" s="91" t="s">
        <v>484</v>
      </c>
      <c r="F160" s="52" t="s">
        <v>206</v>
      </c>
    </row>
    <row r="161" spans="1:6">
      <c r="A161" s="78" t="s">
        <v>386</v>
      </c>
      <c r="B161" s="84" t="s">
        <v>485</v>
      </c>
      <c r="C161" s="132"/>
      <c r="D161" s="91" t="s">
        <v>345</v>
      </c>
      <c r="E161" s="91" t="s">
        <v>486</v>
      </c>
      <c r="F161" s="52" t="s">
        <v>206</v>
      </c>
    </row>
    <row r="162" spans="1:6">
      <c r="A162" s="78" t="s">
        <v>386</v>
      </c>
      <c r="B162" s="90" t="s">
        <v>487</v>
      </c>
      <c r="C162" s="132"/>
      <c r="D162" s="83" t="s">
        <v>217</v>
      </c>
      <c r="E162" s="87" t="s">
        <v>488</v>
      </c>
      <c r="F162" s="53" t="s">
        <v>945</v>
      </c>
    </row>
    <row r="163" spans="1:6">
      <c r="A163" s="78" t="s">
        <v>386</v>
      </c>
      <c r="B163" s="84" t="s">
        <v>489</v>
      </c>
      <c r="C163" s="133"/>
      <c r="D163" s="83" t="s">
        <v>490</v>
      </c>
      <c r="E163" s="93" t="s">
        <v>491</v>
      </c>
      <c r="F163" s="53" t="s">
        <v>848</v>
      </c>
    </row>
    <row r="164" spans="1:6">
      <c r="A164" s="78" t="s">
        <v>386</v>
      </c>
      <c r="B164" s="84" t="s">
        <v>492</v>
      </c>
      <c r="C164" s="133"/>
      <c r="D164" s="87" t="s">
        <v>493</v>
      </c>
      <c r="E164" s="88" t="s">
        <v>494</v>
      </c>
      <c r="F164" s="53" t="s">
        <v>847</v>
      </c>
    </row>
    <row r="165" spans="1:6">
      <c r="A165" s="78" t="s">
        <v>386</v>
      </c>
      <c r="B165" s="84" t="s">
        <v>495</v>
      </c>
      <c r="C165" s="133"/>
      <c r="D165" s="87" t="s">
        <v>493</v>
      </c>
      <c r="E165" s="87" t="s">
        <v>496</v>
      </c>
      <c r="F165" s="52" t="s">
        <v>206</v>
      </c>
    </row>
  </sheetData>
  <autoFilter ref="A1:E165" xr:uid="{CC66CB1B-E3A4-46BF-AD98-DAC00889F9FC}"/>
  <mergeCells count="12">
    <mergeCell ref="C123:C132"/>
    <mergeCell ref="C133:C137"/>
    <mergeCell ref="C138:C144"/>
    <mergeCell ref="C145:C154"/>
    <mergeCell ref="C155:C162"/>
    <mergeCell ref="C163:C165"/>
    <mergeCell ref="C2:C10"/>
    <mergeCell ref="C11:C22"/>
    <mergeCell ref="C23:C25"/>
    <mergeCell ref="C27:C37"/>
    <mergeCell ref="C69:C86"/>
    <mergeCell ref="C87:C89"/>
  </mergeCells>
  <phoneticPr fontId="3" type="noConversion"/>
  <conditionalFormatting sqref="E1">
    <cfRule type="duplicateValues" dxfId="454" priority="78"/>
  </conditionalFormatting>
  <conditionalFormatting sqref="E1">
    <cfRule type="duplicateValues" dxfId="453" priority="79"/>
  </conditionalFormatting>
  <conditionalFormatting sqref="E3">
    <cfRule type="duplicateValues" dxfId="452" priority="74"/>
  </conditionalFormatting>
  <conditionalFormatting sqref="E6">
    <cfRule type="duplicateValues" dxfId="451" priority="75"/>
  </conditionalFormatting>
  <conditionalFormatting sqref="E7">
    <cfRule type="duplicateValues" dxfId="450" priority="53"/>
  </conditionalFormatting>
  <conditionalFormatting sqref="E8">
    <cfRule type="duplicateValues" dxfId="449" priority="62"/>
  </conditionalFormatting>
  <conditionalFormatting sqref="E9">
    <cfRule type="duplicateValues" dxfId="448" priority="69"/>
  </conditionalFormatting>
  <conditionalFormatting sqref="E10">
    <cfRule type="duplicateValues" dxfId="447" priority="54"/>
  </conditionalFormatting>
  <conditionalFormatting sqref="E11">
    <cfRule type="duplicateValues" dxfId="446" priority="50"/>
  </conditionalFormatting>
  <conditionalFormatting sqref="E17">
    <cfRule type="duplicateValues" dxfId="445" priority="63"/>
  </conditionalFormatting>
  <conditionalFormatting sqref="E18">
    <cfRule type="duplicateValues" dxfId="444" priority="65"/>
  </conditionalFormatting>
  <conditionalFormatting sqref="E19">
    <cfRule type="duplicateValues" dxfId="443" priority="64"/>
  </conditionalFormatting>
  <conditionalFormatting sqref="E20">
    <cfRule type="duplicateValues" dxfId="442" priority="66"/>
  </conditionalFormatting>
  <conditionalFormatting sqref="E21">
    <cfRule type="duplicateValues" dxfId="441" priority="68"/>
  </conditionalFormatting>
  <conditionalFormatting sqref="E22">
    <cfRule type="duplicateValues" dxfId="440" priority="60"/>
  </conditionalFormatting>
  <conditionalFormatting sqref="E24">
    <cfRule type="duplicateValues" dxfId="439" priority="51"/>
  </conditionalFormatting>
  <conditionalFormatting sqref="E26">
    <cfRule type="duplicateValues" dxfId="438" priority="61"/>
  </conditionalFormatting>
  <conditionalFormatting sqref="E29">
    <cfRule type="duplicateValues" dxfId="437" priority="71"/>
  </conditionalFormatting>
  <conditionalFormatting sqref="E30">
    <cfRule type="duplicateValues" dxfId="436" priority="73"/>
  </conditionalFormatting>
  <conditionalFormatting sqref="E32">
    <cfRule type="duplicateValues" dxfId="435" priority="48"/>
  </conditionalFormatting>
  <conditionalFormatting sqref="E33">
    <cfRule type="duplicateValues" dxfId="434" priority="57"/>
  </conditionalFormatting>
  <conditionalFormatting sqref="E34">
    <cfRule type="duplicateValues" dxfId="433" priority="59"/>
  </conditionalFormatting>
  <conditionalFormatting sqref="E35">
    <cfRule type="duplicateValues" dxfId="432" priority="58"/>
  </conditionalFormatting>
  <conditionalFormatting sqref="E36">
    <cfRule type="duplicateValues" dxfId="431" priority="72"/>
  </conditionalFormatting>
  <conditionalFormatting sqref="E40">
    <cfRule type="duplicateValues" dxfId="430" priority="52"/>
  </conditionalFormatting>
  <conditionalFormatting sqref="E41">
    <cfRule type="duplicateValues" dxfId="429" priority="47"/>
  </conditionalFormatting>
  <conditionalFormatting sqref="E42">
    <cfRule type="duplicateValues" dxfId="428" priority="49"/>
  </conditionalFormatting>
  <conditionalFormatting sqref="E45">
    <cfRule type="duplicateValues" dxfId="427" priority="46"/>
  </conditionalFormatting>
  <conditionalFormatting sqref="E50">
    <cfRule type="duplicateValues" dxfId="426" priority="76"/>
  </conditionalFormatting>
  <conditionalFormatting sqref="E61:F61">
    <cfRule type="duplicateValues" dxfId="425" priority="70"/>
  </conditionalFormatting>
  <conditionalFormatting sqref="E62">
    <cfRule type="duplicateValues" dxfId="424" priority="55"/>
  </conditionalFormatting>
  <conditionalFormatting sqref="E64">
    <cfRule type="duplicateValues" dxfId="423" priority="77"/>
  </conditionalFormatting>
  <conditionalFormatting sqref="E66">
    <cfRule type="duplicateValues" dxfId="422" priority="67"/>
  </conditionalFormatting>
  <conditionalFormatting sqref="E33:E35">
    <cfRule type="duplicateValues" dxfId="421" priority="56"/>
  </conditionalFormatting>
  <conditionalFormatting sqref="E72">
    <cfRule type="duplicateValues" dxfId="420" priority="45"/>
  </conditionalFormatting>
  <conditionalFormatting sqref="E84">
    <cfRule type="duplicateValues" dxfId="419" priority="44"/>
  </conditionalFormatting>
  <conditionalFormatting sqref="E90">
    <cfRule type="duplicateValues" dxfId="418" priority="43"/>
  </conditionalFormatting>
  <conditionalFormatting sqref="E92">
    <cfRule type="duplicateValues" dxfId="417" priority="42"/>
  </conditionalFormatting>
  <conditionalFormatting sqref="E94">
    <cfRule type="duplicateValues" dxfId="416" priority="41"/>
  </conditionalFormatting>
  <conditionalFormatting sqref="E95">
    <cfRule type="duplicateValues" dxfId="415" priority="40"/>
  </conditionalFormatting>
  <conditionalFormatting sqref="E96">
    <cfRule type="duplicateValues" dxfId="414" priority="39"/>
  </conditionalFormatting>
  <conditionalFormatting sqref="E99">
    <cfRule type="duplicateValues" dxfId="413" priority="38"/>
  </conditionalFormatting>
  <conditionalFormatting sqref="E100">
    <cfRule type="duplicateValues" dxfId="412" priority="37"/>
  </conditionalFormatting>
  <conditionalFormatting sqref="E104">
    <cfRule type="duplicateValues" dxfId="411" priority="36"/>
  </conditionalFormatting>
  <conditionalFormatting sqref="E105">
    <cfRule type="duplicateValues" dxfId="410" priority="35"/>
  </conditionalFormatting>
  <conditionalFormatting sqref="E106">
    <cfRule type="duplicateValues" dxfId="409" priority="34"/>
  </conditionalFormatting>
  <conditionalFormatting sqref="E109">
    <cfRule type="duplicateValues" dxfId="408" priority="33"/>
  </conditionalFormatting>
  <conditionalFormatting sqref="E111">
    <cfRule type="duplicateValues" dxfId="407" priority="32"/>
  </conditionalFormatting>
  <conditionalFormatting sqref="E112">
    <cfRule type="duplicateValues" dxfId="406" priority="31"/>
  </conditionalFormatting>
  <conditionalFormatting sqref="E113">
    <cfRule type="duplicateValues" dxfId="405" priority="30"/>
  </conditionalFormatting>
  <conditionalFormatting sqref="E114">
    <cfRule type="duplicateValues" dxfId="404" priority="29"/>
  </conditionalFormatting>
  <conditionalFormatting sqref="E119">
    <cfRule type="duplicateValues" dxfId="403" priority="28"/>
  </conditionalFormatting>
  <conditionalFormatting sqref="E121">
    <cfRule type="duplicateValues" dxfId="402" priority="27"/>
  </conditionalFormatting>
  <conditionalFormatting sqref="E116:E118">
    <cfRule type="duplicateValues" dxfId="401" priority="26"/>
  </conditionalFormatting>
  <conditionalFormatting sqref="E71 E73:E83 E85:E86">
    <cfRule type="duplicateValues" dxfId="400" priority="24"/>
  </conditionalFormatting>
  <conditionalFormatting sqref="E91 E93">
    <cfRule type="duplicateValues" dxfId="399" priority="23"/>
  </conditionalFormatting>
  <conditionalFormatting sqref="E130">
    <cfRule type="duplicateValues" dxfId="398" priority="12"/>
  </conditionalFormatting>
  <conditionalFormatting sqref="E135">
    <cfRule type="duplicateValues" dxfId="397" priority="9"/>
  </conditionalFormatting>
  <conditionalFormatting sqref="E141">
    <cfRule type="duplicateValues" dxfId="396" priority="18"/>
  </conditionalFormatting>
  <conditionalFormatting sqref="E142">
    <cfRule type="duplicateValues" dxfId="395" priority="15"/>
  </conditionalFormatting>
  <conditionalFormatting sqref="E146">
    <cfRule type="duplicateValues" dxfId="394" priority="13"/>
  </conditionalFormatting>
  <conditionalFormatting sqref="E148">
    <cfRule type="duplicateValues" dxfId="393" priority="20"/>
  </conditionalFormatting>
  <conditionalFormatting sqref="E149">
    <cfRule type="duplicateValues" dxfId="392" priority="14"/>
  </conditionalFormatting>
  <conditionalFormatting sqref="E150">
    <cfRule type="duplicateValues" dxfId="391" priority="17"/>
  </conditionalFormatting>
  <conditionalFormatting sqref="E151">
    <cfRule type="duplicateValues" dxfId="390" priority="21"/>
  </conditionalFormatting>
  <conditionalFormatting sqref="E152">
    <cfRule type="duplicateValues" dxfId="389" priority="7"/>
  </conditionalFormatting>
  <conditionalFormatting sqref="E153">
    <cfRule type="duplicateValues" dxfId="388" priority="8"/>
  </conditionalFormatting>
  <conditionalFormatting sqref="E157">
    <cfRule type="duplicateValues" dxfId="387" priority="19"/>
  </conditionalFormatting>
  <conditionalFormatting sqref="E159">
    <cfRule type="duplicateValues" dxfId="386" priority="16"/>
  </conditionalFormatting>
  <conditionalFormatting sqref="E160">
    <cfRule type="duplicateValues" dxfId="385" priority="6"/>
  </conditionalFormatting>
  <conditionalFormatting sqref="E164">
    <cfRule type="duplicateValues" dxfId="384" priority="11"/>
  </conditionalFormatting>
  <conditionalFormatting sqref="E165 E131:E134 E136:E140 E123:E129 E147 E143:E145 E154:E156 E158 E161:E162">
    <cfRule type="duplicateValues" dxfId="383" priority="22"/>
  </conditionalFormatting>
  <conditionalFormatting sqref="E122 E107:E108 E88:E89 E69:E70 E114:E115 E110 E97:E105">
    <cfRule type="duplicateValues" dxfId="382" priority="81"/>
  </conditionalFormatting>
  <conditionalFormatting sqref="E122 E107:E108 E88:E89 E115 E97:E98 E110 E101:E103">
    <cfRule type="duplicateValues" dxfId="381" priority="82"/>
  </conditionalFormatting>
  <conditionalFormatting sqref="E122 E101:E104 E88:E89 E69:E70 E115 E107:E108 E97:E99 E110">
    <cfRule type="duplicateValues" dxfId="380" priority="83"/>
  </conditionalFormatting>
  <conditionalFormatting sqref="E69:E70">
    <cfRule type="duplicateValues" dxfId="379" priority="84"/>
  </conditionalFormatting>
  <conditionalFormatting sqref="E63 E2 E4:E5 E12:E16 E31 E27:E28 E37:E39 E65 E67:E68 E51:E60 E46:E49 E43:E44">
    <cfRule type="duplicateValues" dxfId="378" priority="85"/>
  </conditionalFormatting>
  <conditionalFormatting sqref="F61 E63:E65 E23 E2:E6 E8:E9 E12:E16 E27:E31 E25 E36:E39 E67:E68 E46:E61 E43:E44">
    <cfRule type="duplicateValues" dxfId="377" priority="86"/>
  </conditionalFormatting>
  <conditionalFormatting sqref="E65 E67:E68">
    <cfRule type="duplicateValues" dxfId="376" priority="87"/>
  </conditionalFormatting>
  <conditionalFormatting sqref="E23 E25">
    <cfRule type="duplicateValues" dxfId="375" priority="88"/>
  </conditionalFormatting>
  <conditionalFormatting sqref="F122">
    <cfRule type="duplicateValues" dxfId="374" priority="4"/>
  </conditionalFormatting>
  <conditionalFormatting sqref="F122">
    <cfRule type="duplicateValues" dxfId="373" priority="5"/>
  </conditionalFormatting>
  <conditionalFormatting sqref="E87">
    <cfRule type="duplicateValues" dxfId="372" priority="1"/>
  </conditionalFormatting>
  <conditionalFormatting sqref="E87">
    <cfRule type="duplicateValues" dxfId="371" priority="2"/>
  </conditionalFormatting>
  <conditionalFormatting sqref="E87">
    <cfRule type="duplicateValues" dxfId="370" priority="3"/>
  </conditionalFormatting>
  <conditionalFormatting sqref="E120">
    <cfRule type="duplicateValues" dxfId="369" priority="207"/>
  </conditionalFormatting>
  <conditionalFormatting sqref="E94:E112 E73:E86 E69:E71 E114:E122 E88:E90">
    <cfRule type="duplicateValues" dxfId="368" priority="216"/>
  </conditionalFormatting>
  <conditionalFormatting sqref="E163">
    <cfRule type="duplicateValues" dxfId="367" priority="217"/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8C06-42CF-411C-8EDC-989B3E2B217B}">
  <dimension ref="A1:J130"/>
  <sheetViews>
    <sheetView workbookViewId="0">
      <selection activeCell="H4" sqref="H4"/>
    </sheetView>
  </sheetViews>
  <sheetFormatPr defaultColWidth="9" defaultRowHeight="13.5"/>
  <cols>
    <col min="1" max="1" width="9" style="1"/>
    <col min="2" max="2" width="7.125" style="46" customWidth="1"/>
    <col min="3" max="3" width="10.25" style="7" customWidth="1"/>
    <col min="4" max="4" width="9" style="47"/>
    <col min="5" max="5" width="53" style="2" customWidth="1"/>
    <col min="6" max="6" width="43.25" style="2" customWidth="1"/>
    <col min="7" max="7" width="32.375" style="1" customWidth="1"/>
    <col min="8" max="16384" width="9" style="1"/>
  </cols>
  <sheetData>
    <row r="1" spans="1:7" ht="18" customHeight="1">
      <c r="B1" s="116" t="s">
        <v>0</v>
      </c>
      <c r="C1" s="116"/>
      <c r="D1" s="116"/>
    </row>
    <row r="2" spans="1:7" ht="15.75" customHeight="1" thickBot="1">
      <c r="B2" s="117" t="s">
        <v>1</v>
      </c>
      <c r="C2" s="117"/>
      <c r="D2" s="118"/>
    </row>
    <row r="3" spans="1:7" ht="23.25" customHeight="1" thickTop="1">
      <c r="B3" s="119" t="s">
        <v>2</v>
      </c>
      <c r="C3" s="121" t="s">
        <v>3</v>
      </c>
      <c r="D3" s="123" t="s">
        <v>4</v>
      </c>
      <c r="E3" s="113" t="s">
        <v>5</v>
      </c>
      <c r="F3" s="114" t="s">
        <v>6</v>
      </c>
      <c r="G3" s="115" t="s">
        <v>7</v>
      </c>
    </row>
    <row r="4" spans="1:7" ht="25.5" customHeight="1">
      <c r="B4" s="120"/>
      <c r="C4" s="122"/>
      <c r="D4" s="124"/>
      <c r="E4" s="113"/>
      <c r="F4" s="114"/>
      <c r="G4" s="115"/>
    </row>
    <row r="5" spans="1:7" ht="14.1" customHeight="1">
      <c r="A5" s="1" t="s">
        <v>9</v>
      </c>
      <c r="B5" s="3">
        <v>1</v>
      </c>
      <c r="C5" s="103" t="s">
        <v>8</v>
      </c>
      <c r="D5" s="4" t="s">
        <v>9</v>
      </c>
      <c r="E5" s="5" t="s">
        <v>10</v>
      </c>
      <c r="F5" s="5"/>
    </row>
    <row r="6" spans="1:7" ht="15.75" customHeight="1">
      <c r="A6" s="1" t="s">
        <v>11</v>
      </c>
      <c r="B6" s="3">
        <v>2</v>
      </c>
      <c r="C6" s="103"/>
      <c r="D6" s="4" t="s">
        <v>11</v>
      </c>
      <c r="E6" s="5" t="s">
        <v>10</v>
      </c>
      <c r="F6" s="5"/>
    </row>
    <row r="7" spans="1:7" ht="14.1" customHeight="1">
      <c r="A7" s="1" t="s">
        <v>12</v>
      </c>
      <c r="B7" s="3">
        <v>2</v>
      </c>
      <c r="C7" s="103"/>
      <c r="D7" s="4" t="s">
        <v>12</v>
      </c>
      <c r="E7" s="6" t="s">
        <v>13</v>
      </c>
      <c r="F7" s="6" t="s">
        <v>14</v>
      </c>
      <c r="G7" s="1" t="s">
        <v>15</v>
      </c>
    </row>
    <row r="8" spans="1:7" ht="14.1" customHeight="1">
      <c r="A8" s="1" t="s">
        <v>17</v>
      </c>
      <c r="B8" s="3">
        <v>3</v>
      </c>
      <c r="C8" s="96" t="s">
        <v>16</v>
      </c>
      <c r="D8" s="4" t="s">
        <v>17</v>
      </c>
      <c r="E8" s="6" t="s">
        <v>830</v>
      </c>
      <c r="F8" s="6"/>
      <c r="G8" s="1" t="s">
        <v>18</v>
      </c>
    </row>
    <row r="9" spans="1:7" ht="14.1" customHeight="1">
      <c r="A9" s="1" t="s">
        <v>19</v>
      </c>
      <c r="B9" s="3">
        <v>4</v>
      </c>
      <c r="C9" s="98"/>
      <c r="D9" s="4" t="s">
        <v>19</v>
      </c>
      <c r="E9" s="6" t="s">
        <v>831</v>
      </c>
      <c r="F9" s="6"/>
      <c r="G9" s="1" t="s">
        <v>18</v>
      </c>
    </row>
    <row r="10" spans="1:7" s="7" customFormat="1" ht="14.1" customHeight="1">
      <c r="A10" s="1" t="s">
        <v>20</v>
      </c>
      <c r="B10" s="3">
        <v>5</v>
      </c>
      <c r="C10" s="98"/>
      <c r="D10" s="4" t="s">
        <v>20</v>
      </c>
      <c r="E10" s="6" t="s">
        <v>832</v>
      </c>
      <c r="F10" s="6"/>
      <c r="G10" s="1" t="s">
        <v>18</v>
      </c>
    </row>
    <row r="11" spans="1:7" s="7" customFormat="1" ht="14.1" customHeight="1">
      <c r="A11" s="1" t="s">
        <v>22</v>
      </c>
      <c r="B11" s="3">
        <v>7</v>
      </c>
      <c r="C11" s="97" t="s">
        <v>21</v>
      </c>
      <c r="D11" s="4" t="s">
        <v>22</v>
      </c>
      <c r="E11" s="5" t="s">
        <v>23</v>
      </c>
      <c r="F11" s="5"/>
      <c r="G11" s="5" t="s">
        <v>24</v>
      </c>
    </row>
    <row r="12" spans="1:7" ht="14.1" customHeight="1">
      <c r="A12" s="1" t="s">
        <v>25</v>
      </c>
      <c r="B12" s="3">
        <v>9</v>
      </c>
      <c r="C12" s="97"/>
      <c r="D12" s="4" t="s">
        <v>25</v>
      </c>
      <c r="E12" s="6" t="s">
        <v>26</v>
      </c>
      <c r="F12" s="6"/>
      <c r="G12" s="6" t="s">
        <v>27</v>
      </c>
    </row>
    <row r="13" spans="1:7" ht="14.1" customHeight="1">
      <c r="A13" s="1" t="e">
        <v>#N/A</v>
      </c>
      <c r="B13" s="3"/>
      <c r="C13" s="98"/>
      <c r="D13" s="8" t="s">
        <v>28</v>
      </c>
      <c r="E13" s="5"/>
      <c r="F13" s="5"/>
    </row>
    <row r="14" spans="1:7" ht="14.1" customHeight="1">
      <c r="A14" s="1" t="s">
        <v>30</v>
      </c>
      <c r="B14" s="3">
        <f>B12+1</f>
        <v>10</v>
      </c>
      <c r="C14" s="96" t="s">
        <v>29</v>
      </c>
      <c r="D14" s="4" t="s">
        <v>30</v>
      </c>
      <c r="E14" s="5" t="s">
        <v>31</v>
      </c>
      <c r="F14" s="5"/>
      <c r="G14" s="5"/>
    </row>
    <row r="15" spans="1:7" ht="14.1" customHeight="1">
      <c r="A15" s="1" t="s">
        <v>32</v>
      </c>
      <c r="B15" s="3">
        <f>B14+1</f>
        <v>11</v>
      </c>
      <c r="C15" s="97"/>
      <c r="D15" s="4" t="s">
        <v>32</v>
      </c>
      <c r="E15" s="5" t="s">
        <v>33</v>
      </c>
      <c r="F15" s="5"/>
      <c r="G15" s="5"/>
    </row>
    <row r="16" spans="1:7" ht="14.1" customHeight="1">
      <c r="B16" s="3"/>
      <c r="C16" s="97"/>
      <c r="D16" s="4" t="s">
        <v>34</v>
      </c>
      <c r="E16" s="5" t="s">
        <v>35</v>
      </c>
      <c r="F16" s="5"/>
      <c r="G16" s="5"/>
    </row>
    <row r="17" spans="1:9" ht="14.1" customHeight="1">
      <c r="A17" s="1" t="s">
        <v>36</v>
      </c>
      <c r="B17" s="3">
        <f>B15+1</f>
        <v>12</v>
      </c>
      <c r="C17" s="97"/>
      <c r="D17" s="4" t="s">
        <v>36</v>
      </c>
      <c r="E17" s="5" t="s">
        <v>37</v>
      </c>
      <c r="F17" s="5"/>
    </row>
    <row r="18" spans="1:9" ht="14.1" customHeight="1">
      <c r="A18" s="1" t="e">
        <v>#N/A</v>
      </c>
      <c r="B18" s="3"/>
      <c r="C18" s="98"/>
      <c r="D18" s="8" t="s">
        <v>28</v>
      </c>
      <c r="E18" s="5"/>
      <c r="F18" s="5"/>
    </row>
    <row r="19" spans="1:9" ht="14.1" customHeight="1">
      <c r="A19" s="1" t="s">
        <v>39</v>
      </c>
      <c r="B19" s="3">
        <f>B17+1</f>
        <v>13</v>
      </c>
      <c r="C19" s="97" t="s">
        <v>38</v>
      </c>
      <c r="D19" s="4" t="s">
        <v>39</v>
      </c>
      <c r="E19" s="5" t="s">
        <v>40</v>
      </c>
      <c r="F19" s="5"/>
    </row>
    <row r="20" spans="1:9" ht="14.1" customHeight="1">
      <c r="A20" s="1" t="s">
        <v>41</v>
      </c>
      <c r="B20" s="3">
        <f>B19+1</f>
        <v>14</v>
      </c>
      <c r="C20" s="97"/>
      <c r="D20" s="4" t="s">
        <v>41</v>
      </c>
      <c r="E20" s="5" t="s">
        <v>40</v>
      </c>
      <c r="F20" s="5"/>
    </row>
    <row r="21" spans="1:9" ht="14.1" customHeight="1">
      <c r="A21" s="1" t="s">
        <v>42</v>
      </c>
      <c r="B21" s="3">
        <f>B20+1</f>
        <v>15</v>
      </c>
      <c r="C21" s="97"/>
      <c r="D21" s="4" t="s">
        <v>42</v>
      </c>
      <c r="E21" s="5" t="s">
        <v>40</v>
      </c>
      <c r="F21" s="5"/>
    </row>
    <row r="22" spans="1:9" ht="14.1" customHeight="1">
      <c r="A22" s="1" t="s">
        <v>43</v>
      </c>
      <c r="B22" s="3">
        <f>B21+1</f>
        <v>16</v>
      </c>
      <c r="C22" s="97"/>
      <c r="D22" s="4" t="s">
        <v>43</v>
      </c>
      <c r="E22" s="5" t="s">
        <v>40</v>
      </c>
      <c r="F22" s="5"/>
    </row>
    <row r="23" spans="1:9" ht="14.1" customHeight="1">
      <c r="A23" s="1" t="s">
        <v>44</v>
      </c>
      <c r="B23" s="3">
        <f>B22+1</f>
        <v>17</v>
      </c>
      <c r="C23" s="97"/>
      <c r="D23" s="4" t="s">
        <v>44</v>
      </c>
      <c r="E23" s="5" t="s">
        <v>40</v>
      </c>
      <c r="F23" s="5"/>
    </row>
    <row r="24" spans="1:9" ht="14.1" customHeight="1">
      <c r="A24" s="1" t="s">
        <v>45</v>
      </c>
      <c r="B24" s="3">
        <f>B23+1</f>
        <v>18</v>
      </c>
      <c r="C24" s="97"/>
      <c r="D24" s="4" t="s">
        <v>45</v>
      </c>
      <c r="E24" s="5" t="s">
        <v>40</v>
      </c>
      <c r="F24" s="5"/>
    </row>
    <row r="25" spans="1:9" ht="14.1" customHeight="1">
      <c r="A25" s="1" t="e">
        <v>#N/A</v>
      </c>
      <c r="B25" s="3" t="s">
        <v>46</v>
      </c>
      <c r="C25" s="102"/>
      <c r="D25" s="8" t="s">
        <v>28</v>
      </c>
      <c r="E25" s="5"/>
      <c r="F25" s="5"/>
    </row>
    <row r="26" spans="1:9" ht="14.1" customHeight="1">
      <c r="A26" s="1" t="s">
        <v>47</v>
      </c>
      <c r="B26" s="3">
        <f>B24+1</f>
        <v>19</v>
      </c>
      <c r="C26" s="21"/>
      <c r="D26" s="4" t="s">
        <v>47</v>
      </c>
      <c r="E26" s="5" t="s">
        <v>48</v>
      </c>
      <c r="F26" s="5"/>
      <c r="G26" s="5" t="s">
        <v>49</v>
      </c>
    </row>
    <row r="27" spans="1:9" ht="14.1" customHeight="1">
      <c r="A27" s="1" t="s">
        <v>50</v>
      </c>
      <c r="B27" s="3">
        <f t="shared" ref="B27:B29" si="0">B26+1</f>
        <v>20</v>
      </c>
      <c r="C27" s="97" t="s">
        <v>21</v>
      </c>
      <c r="D27" s="4" t="s">
        <v>50</v>
      </c>
      <c r="E27" s="5"/>
      <c r="F27" s="5"/>
    </row>
    <row r="28" spans="1:9" ht="14.25" customHeight="1">
      <c r="A28" s="1" t="s">
        <v>51</v>
      </c>
      <c r="B28" s="3">
        <f t="shared" si="0"/>
        <v>21</v>
      </c>
      <c r="C28" s="97"/>
      <c r="D28" s="4" t="s">
        <v>51</v>
      </c>
      <c r="E28" s="5" t="s">
        <v>52</v>
      </c>
      <c r="F28" s="5"/>
    </row>
    <row r="29" spans="1:9" ht="14.1" customHeight="1">
      <c r="A29" s="1" t="s">
        <v>53</v>
      </c>
      <c r="B29" s="3">
        <f t="shared" si="0"/>
        <v>22</v>
      </c>
      <c r="C29" s="97"/>
      <c r="D29" s="4" t="s">
        <v>53</v>
      </c>
      <c r="E29" s="5" t="s">
        <v>52</v>
      </c>
      <c r="F29" s="5"/>
    </row>
    <row r="30" spans="1:9" s="7" customFormat="1" ht="14.1" customHeight="1">
      <c r="A30" s="1" t="e">
        <v>#N/A</v>
      </c>
      <c r="B30" s="3">
        <v>23</v>
      </c>
      <c r="C30" s="97"/>
      <c r="D30" s="4" t="s">
        <v>54</v>
      </c>
      <c r="E30" s="5" t="s">
        <v>52</v>
      </c>
      <c r="F30" s="5"/>
      <c r="I30" s="1"/>
    </row>
    <row r="31" spans="1:9" s="7" customFormat="1" ht="14.1" customHeight="1">
      <c r="A31" s="1" t="s">
        <v>55</v>
      </c>
      <c r="B31" s="3">
        <v>25</v>
      </c>
      <c r="C31" s="97"/>
      <c r="D31" s="4" t="s">
        <v>55</v>
      </c>
      <c r="E31" s="5" t="s">
        <v>52</v>
      </c>
      <c r="F31" s="5"/>
      <c r="I31" s="1"/>
    </row>
    <row r="32" spans="1:9" s="7" customFormat="1" ht="14.1" customHeight="1">
      <c r="A32" s="1" t="s">
        <v>56</v>
      </c>
      <c r="B32" s="3">
        <v>26</v>
      </c>
      <c r="C32" s="97"/>
      <c r="D32" s="4" t="s">
        <v>56</v>
      </c>
      <c r="E32" s="5" t="s">
        <v>52</v>
      </c>
      <c r="F32" s="5"/>
      <c r="G32" s="1"/>
      <c r="I32" s="1"/>
    </row>
    <row r="33" spans="1:10" ht="14.1" customHeight="1">
      <c r="A33" s="1" t="s">
        <v>57</v>
      </c>
      <c r="B33" s="3">
        <v>25</v>
      </c>
      <c r="C33" s="97"/>
      <c r="D33" s="4" t="s">
        <v>57</v>
      </c>
      <c r="E33" s="5" t="s">
        <v>52</v>
      </c>
      <c r="F33" s="5"/>
    </row>
    <row r="34" spans="1:10" ht="14.1" customHeight="1">
      <c r="A34" s="1" t="s">
        <v>58</v>
      </c>
      <c r="B34" s="3">
        <f t="shared" ref="B34:B40" si="1">B33+1</f>
        <v>26</v>
      </c>
      <c r="C34" s="97"/>
      <c r="D34" s="4" t="s">
        <v>58</v>
      </c>
      <c r="E34" s="5" t="s">
        <v>52</v>
      </c>
      <c r="F34" s="5"/>
    </row>
    <row r="35" spans="1:10" ht="14.1" customHeight="1">
      <c r="A35" s="1" t="s">
        <v>59</v>
      </c>
      <c r="B35" s="3">
        <f t="shared" si="1"/>
        <v>27</v>
      </c>
      <c r="C35" s="97"/>
      <c r="D35" s="4" t="s">
        <v>59</v>
      </c>
      <c r="E35" s="5" t="s">
        <v>52</v>
      </c>
      <c r="F35" s="5"/>
    </row>
    <row r="36" spans="1:10" ht="14.1" customHeight="1">
      <c r="A36" s="1" t="s">
        <v>60</v>
      </c>
      <c r="B36" s="3">
        <f t="shared" si="1"/>
        <v>28</v>
      </c>
      <c r="C36" s="97"/>
      <c r="D36" s="4" t="s">
        <v>60</v>
      </c>
      <c r="E36" s="5" t="s">
        <v>52</v>
      </c>
      <c r="F36" s="5"/>
    </row>
    <row r="37" spans="1:10" ht="14.1" customHeight="1">
      <c r="A37" s="1" t="s">
        <v>61</v>
      </c>
      <c r="B37" s="3">
        <f t="shared" si="1"/>
        <v>29</v>
      </c>
      <c r="C37" s="97"/>
      <c r="D37" s="4" t="s">
        <v>61</v>
      </c>
      <c r="E37" s="5" t="s">
        <v>52</v>
      </c>
      <c r="F37" s="5"/>
    </row>
    <row r="38" spans="1:10" ht="14.1" customHeight="1">
      <c r="A38" s="1" t="s">
        <v>62</v>
      </c>
      <c r="B38" s="3">
        <f t="shared" si="1"/>
        <v>30</v>
      </c>
      <c r="C38" s="97"/>
      <c r="D38" s="4" t="s">
        <v>62</v>
      </c>
      <c r="E38" s="5" t="s">
        <v>52</v>
      </c>
      <c r="F38" s="5"/>
    </row>
    <row r="39" spans="1:10" ht="14.1" customHeight="1">
      <c r="A39" s="1" t="s">
        <v>63</v>
      </c>
      <c r="B39" s="3">
        <f t="shared" si="1"/>
        <v>31</v>
      </c>
      <c r="C39" s="97"/>
      <c r="D39" s="4" t="s">
        <v>63</v>
      </c>
      <c r="E39" s="5" t="s">
        <v>52</v>
      </c>
      <c r="F39" s="5"/>
    </row>
    <row r="40" spans="1:10" ht="14.1" customHeight="1">
      <c r="A40" s="1" t="s">
        <v>64</v>
      </c>
      <c r="B40" s="3">
        <f t="shared" si="1"/>
        <v>32</v>
      </c>
      <c r="C40" s="97"/>
      <c r="D40" s="4" t="s">
        <v>64</v>
      </c>
      <c r="E40" s="5" t="s">
        <v>52</v>
      </c>
      <c r="F40" s="5"/>
    </row>
    <row r="41" spans="1:10" ht="14.1" customHeight="1">
      <c r="A41" s="1" t="e">
        <v>#N/A</v>
      </c>
      <c r="B41" s="3"/>
      <c r="C41" s="97"/>
      <c r="D41" s="8" t="s">
        <v>28</v>
      </c>
      <c r="E41" s="5"/>
      <c r="F41" s="5"/>
      <c r="I41" s="9"/>
    </row>
    <row r="42" spans="1:10" ht="52.5" customHeight="1">
      <c r="A42" s="1" t="s">
        <v>65</v>
      </c>
      <c r="B42" s="3">
        <f>B40+1</f>
        <v>33</v>
      </c>
      <c r="C42" s="97"/>
      <c r="D42" s="4" t="s">
        <v>65</v>
      </c>
      <c r="E42" s="5" t="s">
        <v>66</v>
      </c>
      <c r="F42" s="5"/>
    </row>
    <row r="43" spans="1:10" ht="54.75" customHeight="1">
      <c r="A43" s="1" t="s">
        <v>67</v>
      </c>
      <c r="B43" s="3">
        <f>B42+1</f>
        <v>34</v>
      </c>
      <c r="C43" s="97"/>
      <c r="D43" s="4" t="s">
        <v>67</v>
      </c>
      <c r="E43" s="5" t="s">
        <v>66</v>
      </c>
      <c r="F43" s="5"/>
    </row>
    <row r="44" spans="1:10" ht="14.1" customHeight="1">
      <c r="A44" s="1" t="e">
        <v>#N/A</v>
      </c>
      <c r="B44" s="3"/>
      <c r="C44" s="98"/>
      <c r="D44" s="8" t="s">
        <v>28</v>
      </c>
      <c r="E44" s="5"/>
      <c r="F44" s="5"/>
    </row>
    <row r="45" spans="1:10" ht="15.75" customHeight="1">
      <c r="A45" s="1" t="s">
        <v>69</v>
      </c>
      <c r="B45" s="3">
        <f>B43+1</f>
        <v>35</v>
      </c>
      <c r="C45" s="97" t="s">
        <v>68</v>
      </c>
      <c r="D45" s="4" t="s">
        <v>69</v>
      </c>
      <c r="E45" s="5"/>
      <c r="F45" s="5"/>
    </row>
    <row r="46" spans="1:10" ht="15.75" customHeight="1">
      <c r="A46" s="1" t="s">
        <v>70</v>
      </c>
      <c r="B46" s="3">
        <f>B45+1</f>
        <v>36</v>
      </c>
      <c r="C46" s="97"/>
      <c r="D46" s="10" t="s">
        <v>70</v>
      </c>
      <c r="E46" s="105" t="s">
        <v>71</v>
      </c>
      <c r="F46" s="106"/>
      <c r="G46" s="106"/>
      <c r="H46" s="106"/>
      <c r="I46" s="106"/>
      <c r="J46" s="107"/>
    </row>
    <row r="47" spans="1:10" ht="15.75" customHeight="1">
      <c r="A47" s="1" t="s">
        <v>72</v>
      </c>
      <c r="B47" s="3">
        <f>B46+1</f>
        <v>37</v>
      </c>
      <c r="C47" s="97"/>
      <c r="D47" s="4" t="s">
        <v>72</v>
      </c>
      <c r="E47" s="108" t="s">
        <v>73</v>
      </c>
      <c r="F47" s="11"/>
      <c r="G47" s="12" t="s">
        <v>74</v>
      </c>
      <c r="H47" s="13">
        <v>45</v>
      </c>
      <c r="I47" s="13">
        <v>85</v>
      </c>
      <c r="J47" s="13">
        <v>95</v>
      </c>
    </row>
    <row r="48" spans="1:10" ht="15.75" customHeight="1">
      <c r="A48" s="1" t="s">
        <v>75</v>
      </c>
      <c r="B48" s="3">
        <f>B47+1</f>
        <v>38</v>
      </c>
      <c r="C48" s="97"/>
      <c r="D48" s="4" t="s">
        <v>75</v>
      </c>
      <c r="E48" s="109"/>
      <c r="F48" s="14"/>
      <c r="G48" s="12" t="s">
        <v>76</v>
      </c>
      <c r="H48" s="15" t="s">
        <v>77</v>
      </c>
      <c r="I48" s="15" t="s">
        <v>78</v>
      </c>
      <c r="J48" s="15" t="s">
        <v>79</v>
      </c>
    </row>
    <row r="49" spans="1:10" ht="15.75" customHeight="1">
      <c r="A49" s="1" t="s">
        <v>80</v>
      </c>
      <c r="B49" s="3">
        <f t="shared" ref="B49:B53" si="2">B48+1</f>
        <v>39</v>
      </c>
      <c r="C49" s="97"/>
      <c r="D49" s="4" t="s">
        <v>80</v>
      </c>
      <c r="E49" s="16"/>
      <c r="F49" s="17"/>
      <c r="G49" s="12"/>
      <c r="H49" s="15"/>
      <c r="I49" s="15"/>
      <c r="J49" s="15"/>
    </row>
    <row r="50" spans="1:10" ht="15.75" customHeight="1">
      <c r="A50" s="1" t="s">
        <v>81</v>
      </c>
      <c r="B50" s="3">
        <f t="shared" si="2"/>
        <v>40</v>
      </c>
      <c r="C50" s="97"/>
      <c r="D50" s="4" t="s">
        <v>81</v>
      </c>
      <c r="E50" s="16"/>
      <c r="F50" s="17"/>
      <c r="G50" s="12"/>
      <c r="H50" s="15"/>
      <c r="I50" s="15"/>
      <c r="J50" s="15"/>
    </row>
    <row r="51" spans="1:10" ht="15.75" customHeight="1">
      <c r="A51" s="1" t="e">
        <v>#N/A</v>
      </c>
      <c r="B51" s="3">
        <f t="shared" si="2"/>
        <v>41</v>
      </c>
      <c r="C51" s="97"/>
      <c r="D51" s="4" t="s">
        <v>82</v>
      </c>
      <c r="E51" s="16"/>
      <c r="F51" s="17"/>
      <c r="G51" s="12"/>
      <c r="H51" s="15"/>
      <c r="I51" s="15"/>
      <c r="J51" s="15"/>
    </row>
    <row r="52" spans="1:10" ht="15.75" customHeight="1">
      <c r="A52" s="1" t="e">
        <v>#N/A</v>
      </c>
      <c r="B52" s="3">
        <f t="shared" si="2"/>
        <v>42</v>
      </c>
      <c r="C52" s="97"/>
      <c r="D52" s="4" t="s">
        <v>83</v>
      </c>
      <c r="E52" s="16"/>
      <c r="F52" s="17"/>
      <c r="G52" s="12"/>
      <c r="H52" s="15"/>
      <c r="I52" s="15"/>
      <c r="J52" s="15"/>
    </row>
    <row r="53" spans="1:10" ht="15.75" customHeight="1">
      <c r="A53" s="1" t="s">
        <v>84</v>
      </c>
      <c r="B53" s="3">
        <f t="shared" si="2"/>
        <v>43</v>
      </c>
      <c r="C53" s="97"/>
      <c r="D53" s="4" t="s">
        <v>84</v>
      </c>
      <c r="E53" s="108" t="s">
        <v>85</v>
      </c>
      <c r="F53" s="11"/>
      <c r="G53" s="12" t="s">
        <v>74</v>
      </c>
      <c r="H53" s="13">
        <v>35</v>
      </c>
      <c r="I53" s="13">
        <v>55</v>
      </c>
      <c r="J53" s="13">
        <v>75</v>
      </c>
    </row>
    <row r="54" spans="1:10" ht="15.75" customHeight="1">
      <c r="A54" s="1" t="s">
        <v>86</v>
      </c>
      <c r="B54" s="3">
        <f>B48+1</f>
        <v>39</v>
      </c>
      <c r="C54" s="97"/>
      <c r="D54" s="4" t="s">
        <v>86</v>
      </c>
      <c r="E54" s="109"/>
      <c r="F54" s="14"/>
      <c r="G54" s="12" t="s">
        <v>87</v>
      </c>
      <c r="H54" s="15" t="s">
        <v>77</v>
      </c>
      <c r="I54" s="15" t="s">
        <v>88</v>
      </c>
      <c r="J54" s="15" t="s">
        <v>89</v>
      </c>
    </row>
    <row r="55" spans="1:10" ht="15.75" customHeight="1">
      <c r="A55" s="1" t="s">
        <v>90</v>
      </c>
      <c r="B55" s="3">
        <f>B53+1</f>
        <v>44</v>
      </c>
      <c r="C55" s="97"/>
      <c r="D55" s="4" t="s">
        <v>90</v>
      </c>
      <c r="E55" s="108" t="s">
        <v>91</v>
      </c>
      <c r="F55" s="11"/>
      <c r="G55" s="12" t="s">
        <v>74</v>
      </c>
      <c r="H55" s="13">
        <v>75</v>
      </c>
      <c r="I55" s="13">
        <v>95</v>
      </c>
      <c r="J55" s="13">
        <v>115</v>
      </c>
    </row>
    <row r="56" spans="1:10" ht="15.75" customHeight="1">
      <c r="A56" s="1" t="e">
        <v>#N/A</v>
      </c>
      <c r="B56" s="3">
        <f>B55+1</f>
        <v>45</v>
      </c>
      <c r="C56" s="97"/>
      <c r="D56" s="4" t="s">
        <v>92</v>
      </c>
      <c r="E56" s="109"/>
      <c r="F56" s="14"/>
      <c r="G56" s="12" t="s">
        <v>87</v>
      </c>
      <c r="H56" s="18" t="s">
        <v>93</v>
      </c>
      <c r="I56" s="15" t="s">
        <v>94</v>
      </c>
      <c r="J56" s="15" t="s">
        <v>95</v>
      </c>
    </row>
    <row r="57" spans="1:10" ht="15.75" customHeight="1">
      <c r="A57" s="1" t="e">
        <v>#N/A</v>
      </c>
      <c r="B57" s="3" t="s">
        <v>46</v>
      </c>
      <c r="C57" s="98"/>
      <c r="D57" s="8" t="s">
        <v>28</v>
      </c>
      <c r="E57" s="110" t="s">
        <v>96</v>
      </c>
      <c r="F57" s="111"/>
      <c r="G57" s="111"/>
      <c r="H57" s="111"/>
      <c r="I57" s="112"/>
      <c r="J57" s="19" t="s">
        <v>97</v>
      </c>
    </row>
    <row r="58" spans="1:10" ht="14.1" customHeight="1">
      <c r="A58" s="1" t="s">
        <v>99</v>
      </c>
      <c r="B58" s="3">
        <f>B56+1</f>
        <v>46</v>
      </c>
      <c r="C58" s="103" t="s">
        <v>98</v>
      </c>
      <c r="D58" s="20" t="s">
        <v>99</v>
      </c>
      <c r="E58" s="5" t="s">
        <v>100</v>
      </c>
      <c r="F58" s="5" t="s">
        <v>101</v>
      </c>
      <c r="G58" s="5" t="s">
        <v>102</v>
      </c>
    </row>
    <row r="59" spans="1:10" ht="14.1" customHeight="1">
      <c r="A59" s="1" t="s">
        <v>103</v>
      </c>
      <c r="B59" s="3">
        <f>B58+1</f>
        <v>47</v>
      </c>
      <c r="C59" s="103"/>
      <c r="D59" s="4" t="s">
        <v>103</v>
      </c>
      <c r="E59" s="5" t="s">
        <v>104</v>
      </c>
      <c r="F59" s="5"/>
      <c r="G59" s="1" t="s">
        <v>18</v>
      </c>
    </row>
    <row r="60" spans="1:10" ht="14.1" customHeight="1">
      <c r="A60" s="1" t="s">
        <v>105</v>
      </c>
      <c r="B60" s="3">
        <f>B59+1</f>
        <v>48</v>
      </c>
      <c r="C60" s="103"/>
      <c r="D60" s="4" t="s">
        <v>105</v>
      </c>
      <c r="E60" s="5" t="s">
        <v>106</v>
      </c>
      <c r="F60" s="5"/>
      <c r="G60" s="5" t="s">
        <v>102</v>
      </c>
    </row>
    <row r="61" spans="1:10" ht="14.1" customHeight="1">
      <c r="A61" s="1" t="e">
        <v>#N/A</v>
      </c>
      <c r="B61" s="3" t="s">
        <v>46</v>
      </c>
      <c r="C61" s="104"/>
      <c r="D61" s="8" t="s">
        <v>28</v>
      </c>
      <c r="E61" s="5"/>
      <c r="F61" s="5"/>
    </row>
    <row r="62" spans="1:10" ht="14.1" customHeight="1">
      <c r="A62" s="1" t="s">
        <v>108</v>
      </c>
      <c r="B62" s="3">
        <f>B60+1</f>
        <v>49</v>
      </c>
      <c r="C62" s="100" t="s">
        <v>107</v>
      </c>
      <c r="D62" s="20" t="s">
        <v>108</v>
      </c>
      <c r="E62" s="5" t="s">
        <v>109</v>
      </c>
      <c r="F62" s="5" t="s">
        <v>101</v>
      </c>
      <c r="G62" s="5" t="s">
        <v>110</v>
      </c>
    </row>
    <row r="63" spans="1:10" ht="14.1" customHeight="1">
      <c r="A63" s="1" t="s">
        <v>111</v>
      </c>
      <c r="B63" s="3">
        <f>B62+1</f>
        <v>50</v>
      </c>
      <c r="C63" s="101"/>
      <c r="D63" s="20" t="s">
        <v>111</v>
      </c>
      <c r="E63" s="5" t="s">
        <v>112</v>
      </c>
      <c r="F63" s="5"/>
      <c r="G63" s="5" t="s">
        <v>113</v>
      </c>
    </row>
    <row r="64" spans="1:10" ht="14.1" customHeight="1">
      <c r="A64" s="1" t="s">
        <v>114</v>
      </c>
      <c r="B64" s="3">
        <f>B63+1</f>
        <v>51</v>
      </c>
      <c r="C64" s="101"/>
      <c r="D64" s="4" t="s">
        <v>114</v>
      </c>
      <c r="E64" s="5" t="s">
        <v>112</v>
      </c>
      <c r="F64" s="5"/>
      <c r="G64" s="5" t="s">
        <v>113</v>
      </c>
    </row>
    <row r="65" spans="1:9" ht="14.1" customHeight="1">
      <c r="A65" s="1" t="s">
        <v>115</v>
      </c>
      <c r="B65" s="3">
        <f>B64+1</f>
        <v>52</v>
      </c>
      <c r="C65" s="101"/>
      <c r="D65" s="4" t="s">
        <v>115</v>
      </c>
      <c r="E65" s="5" t="s">
        <v>112</v>
      </c>
      <c r="F65" s="5"/>
      <c r="G65" s="5" t="s">
        <v>113</v>
      </c>
    </row>
    <row r="66" spans="1:9" ht="14.1" customHeight="1">
      <c r="A66" s="1" t="s">
        <v>116</v>
      </c>
      <c r="B66" s="3">
        <f>B65+1</f>
        <v>53</v>
      </c>
      <c r="C66" s="101"/>
      <c r="D66" s="4" t="s">
        <v>116</v>
      </c>
      <c r="E66" s="5" t="s">
        <v>112</v>
      </c>
      <c r="F66" s="5"/>
      <c r="G66" s="5" t="s">
        <v>113</v>
      </c>
    </row>
    <row r="67" spans="1:9" ht="14.1" customHeight="1">
      <c r="A67" s="1" t="s">
        <v>117</v>
      </c>
      <c r="B67" s="3">
        <v>55</v>
      </c>
      <c r="C67" s="101"/>
      <c r="D67" s="4" t="s">
        <v>117</v>
      </c>
      <c r="E67" s="5" t="s">
        <v>112</v>
      </c>
      <c r="F67" s="5"/>
      <c r="G67" s="5" t="s">
        <v>113</v>
      </c>
    </row>
    <row r="68" spans="1:9" ht="14.1" customHeight="1">
      <c r="A68" s="1" t="e">
        <v>#N/A</v>
      </c>
      <c r="B68" s="3"/>
      <c r="C68" s="102"/>
      <c r="D68" s="8" t="s">
        <v>28</v>
      </c>
      <c r="E68" s="5"/>
      <c r="F68" s="5"/>
    </row>
    <row r="69" spans="1:9" s="24" customFormat="1" ht="14.1" customHeight="1">
      <c r="A69" s="1" t="e">
        <v>#N/A</v>
      </c>
      <c r="B69" s="3"/>
      <c r="C69" s="22" t="s">
        <v>118</v>
      </c>
      <c r="D69" s="23"/>
      <c r="E69" s="5"/>
      <c r="F69" s="5"/>
    </row>
    <row r="70" spans="1:9" ht="14.1" customHeight="1">
      <c r="A70" s="1" t="s">
        <v>120</v>
      </c>
      <c r="B70" s="3">
        <f>B67+1</f>
        <v>56</v>
      </c>
      <c r="C70" s="103" t="s">
        <v>119</v>
      </c>
      <c r="D70" s="4" t="s">
        <v>120</v>
      </c>
      <c r="E70" s="5" t="s">
        <v>121</v>
      </c>
      <c r="F70" s="5" t="s">
        <v>101</v>
      </c>
      <c r="G70" s="5" t="s">
        <v>122</v>
      </c>
      <c r="I70" s="25"/>
    </row>
    <row r="71" spans="1:9" ht="14.1" customHeight="1">
      <c r="A71" s="1" t="s">
        <v>123</v>
      </c>
      <c r="B71" s="3">
        <f>B70+1</f>
        <v>57</v>
      </c>
      <c r="C71" s="103"/>
      <c r="D71" s="4" t="s">
        <v>123</v>
      </c>
      <c r="E71" s="5" t="s">
        <v>121</v>
      </c>
      <c r="F71" s="5" t="s">
        <v>101</v>
      </c>
      <c r="G71" s="5" t="s">
        <v>122</v>
      </c>
      <c r="I71" s="25"/>
    </row>
    <row r="72" spans="1:9" ht="14.1" customHeight="1">
      <c r="A72" s="1" t="s">
        <v>124</v>
      </c>
      <c r="B72" s="3">
        <f t="shared" ref="B72:B74" si="3">B71+1</f>
        <v>58</v>
      </c>
      <c r="C72" s="104"/>
      <c r="D72" s="4" t="s">
        <v>124</v>
      </c>
      <c r="E72" s="5" t="s">
        <v>125</v>
      </c>
      <c r="F72" s="5" t="s">
        <v>101</v>
      </c>
      <c r="G72" s="5" t="s">
        <v>126</v>
      </c>
      <c r="I72" s="25"/>
    </row>
    <row r="73" spans="1:9" ht="14.1" customHeight="1">
      <c r="A73" s="1" t="s">
        <v>127</v>
      </c>
      <c r="B73" s="3">
        <f t="shared" si="3"/>
        <v>59</v>
      </c>
      <c r="C73" s="104"/>
      <c r="D73" s="4" t="s">
        <v>127</v>
      </c>
      <c r="E73" s="5" t="s">
        <v>125</v>
      </c>
      <c r="F73" s="5" t="s">
        <v>101</v>
      </c>
      <c r="G73" s="5" t="s">
        <v>126</v>
      </c>
    </row>
    <row r="74" spans="1:9" ht="14.1" customHeight="1">
      <c r="A74" s="1" t="s">
        <v>128</v>
      </c>
      <c r="B74" s="3">
        <f t="shared" si="3"/>
        <v>60</v>
      </c>
      <c r="C74" s="104"/>
      <c r="D74" s="4" t="s">
        <v>128</v>
      </c>
      <c r="E74" s="5" t="s">
        <v>129</v>
      </c>
      <c r="F74" s="5" t="s">
        <v>101</v>
      </c>
      <c r="G74" s="5" t="s">
        <v>130</v>
      </c>
      <c r="I74" s="9"/>
    </row>
    <row r="75" spans="1:9" ht="14.1" customHeight="1">
      <c r="A75" s="1" t="e">
        <v>#N/A</v>
      </c>
      <c r="B75" s="3"/>
      <c r="C75" s="104"/>
      <c r="D75" s="26" t="s">
        <v>28</v>
      </c>
      <c r="E75" s="5"/>
      <c r="F75" s="5"/>
      <c r="I75" s="25"/>
    </row>
    <row r="76" spans="1:9" ht="14.1" customHeight="1">
      <c r="A76" s="1" t="s">
        <v>132</v>
      </c>
      <c r="B76" s="3"/>
      <c r="C76" s="96" t="s">
        <v>131</v>
      </c>
      <c r="D76" s="4" t="s">
        <v>132</v>
      </c>
      <c r="E76" s="5" t="s">
        <v>133</v>
      </c>
      <c r="F76" s="5"/>
      <c r="G76" s="1" t="s">
        <v>18</v>
      </c>
    </row>
    <row r="77" spans="1:9" ht="14.1" customHeight="1">
      <c r="A77" s="1" t="s">
        <v>134</v>
      </c>
      <c r="B77" s="3"/>
      <c r="C77" s="97"/>
      <c r="D77" s="4" t="s">
        <v>134</v>
      </c>
      <c r="E77" s="5" t="s">
        <v>133</v>
      </c>
      <c r="F77" s="5"/>
      <c r="G77" s="1" t="s">
        <v>18</v>
      </c>
    </row>
    <row r="78" spans="1:9" ht="14.1" customHeight="1">
      <c r="A78" s="1" t="s">
        <v>135</v>
      </c>
      <c r="B78" s="3"/>
      <c r="C78" s="97"/>
      <c r="D78" s="4" t="s">
        <v>135</v>
      </c>
      <c r="E78" s="5" t="s">
        <v>136</v>
      </c>
      <c r="F78" s="5"/>
      <c r="G78" s="1" t="s">
        <v>18</v>
      </c>
    </row>
    <row r="79" spans="1:9" ht="14.1" customHeight="1">
      <c r="A79" s="1" t="e">
        <v>#N/A</v>
      </c>
      <c r="B79" s="3"/>
      <c r="C79" s="98"/>
      <c r="D79" s="8" t="s">
        <v>28</v>
      </c>
      <c r="E79" s="5"/>
      <c r="F79" s="5"/>
    </row>
    <row r="80" spans="1:9" ht="14.1" customHeight="1">
      <c r="A80" s="1" t="e">
        <v>#N/A</v>
      </c>
      <c r="B80" s="27"/>
      <c r="C80" s="28" t="s">
        <v>137</v>
      </c>
      <c r="D80" s="29"/>
      <c r="E80" s="5"/>
      <c r="F80" s="5"/>
    </row>
    <row r="81" spans="1:8" ht="14.1" customHeight="1">
      <c r="A81" s="1" t="e">
        <v>#N/A</v>
      </c>
      <c r="B81" s="27"/>
      <c r="C81" s="28" t="s">
        <v>138</v>
      </c>
      <c r="D81" s="29"/>
      <c r="E81" s="5"/>
      <c r="F81" s="5"/>
    </row>
    <row r="82" spans="1:8" s="24" customFormat="1" ht="14.1" customHeight="1" thickBot="1">
      <c r="A82" s="1" t="e">
        <v>#N/A</v>
      </c>
      <c r="B82" s="30"/>
      <c r="C82" s="31" t="s">
        <v>139</v>
      </c>
      <c r="D82" s="32"/>
      <c r="E82" s="5"/>
      <c r="F82" s="5"/>
    </row>
    <row r="83" spans="1:8" s="24" customFormat="1" ht="18.75" customHeight="1" thickTop="1">
      <c r="A83" s="1" t="s">
        <v>141</v>
      </c>
      <c r="B83" s="3">
        <v>1</v>
      </c>
      <c r="C83" s="40" t="s">
        <v>140</v>
      </c>
      <c r="D83" s="4" t="s">
        <v>141</v>
      </c>
      <c r="E83" s="5" t="s">
        <v>10</v>
      </c>
      <c r="F83" s="5"/>
      <c r="G83" s="1"/>
      <c r="H83" s="1"/>
    </row>
    <row r="84" spans="1:8" ht="18.75" customHeight="1">
      <c r="A84" s="1" t="s">
        <v>143</v>
      </c>
      <c r="B84" s="3">
        <v>2</v>
      </c>
      <c r="C84" s="33" t="s">
        <v>142</v>
      </c>
      <c r="D84" s="4" t="s">
        <v>143</v>
      </c>
      <c r="E84" s="6" t="s">
        <v>144</v>
      </c>
      <c r="F84" s="6"/>
    </row>
    <row r="85" spans="1:8" ht="14.1" customHeight="1">
      <c r="A85" s="1" t="s">
        <v>146</v>
      </c>
      <c r="B85" s="3">
        <v>4</v>
      </c>
      <c r="C85" s="96" t="s">
        <v>145</v>
      </c>
      <c r="D85" s="34" t="s">
        <v>146</v>
      </c>
      <c r="E85" s="5" t="s">
        <v>147</v>
      </c>
      <c r="F85" s="5"/>
    </row>
    <row r="86" spans="1:8" ht="14.1" customHeight="1">
      <c r="A86" s="1" t="s">
        <v>148</v>
      </c>
      <c r="B86" s="3">
        <v>5</v>
      </c>
      <c r="C86" s="97"/>
      <c r="D86" s="34" t="s">
        <v>148</v>
      </c>
      <c r="E86" s="5" t="s">
        <v>149</v>
      </c>
      <c r="F86" s="5"/>
    </row>
    <row r="87" spans="1:8" ht="14.1" customHeight="1">
      <c r="A87" s="1" t="s">
        <v>150</v>
      </c>
      <c r="B87" s="3">
        <v>6</v>
      </c>
      <c r="C87" s="98"/>
      <c r="D87" s="34" t="s">
        <v>150</v>
      </c>
      <c r="E87" s="5" t="s">
        <v>149</v>
      </c>
      <c r="F87" s="5"/>
    </row>
    <row r="88" spans="1:8" ht="14.1" customHeight="1">
      <c r="A88" s="1" t="e">
        <v>#N/A</v>
      </c>
      <c r="B88" s="3"/>
      <c r="C88" s="37"/>
      <c r="D88" s="8" t="s">
        <v>151</v>
      </c>
      <c r="E88" s="5"/>
      <c r="F88" s="5"/>
    </row>
    <row r="89" spans="1:8" ht="14.1" customHeight="1">
      <c r="A89" s="1" t="s">
        <v>61</v>
      </c>
      <c r="B89" s="35">
        <v>7</v>
      </c>
      <c r="C89" s="36" t="s">
        <v>152</v>
      </c>
      <c r="D89" s="34" t="s">
        <v>61</v>
      </c>
      <c r="E89" s="5" t="s">
        <v>52</v>
      </c>
      <c r="F89" s="5"/>
    </row>
    <row r="90" spans="1:8" ht="14.1" customHeight="1">
      <c r="A90" s="1" t="s">
        <v>153</v>
      </c>
      <c r="B90" s="35">
        <v>8</v>
      </c>
      <c r="C90" s="36"/>
      <c r="D90" s="34" t="s">
        <v>153</v>
      </c>
      <c r="E90" s="5" t="s">
        <v>52</v>
      </c>
      <c r="F90" s="5"/>
    </row>
    <row r="91" spans="1:8" ht="14.1" customHeight="1">
      <c r="A91" s="1" t="s">
        <v>154</v>
      </c>
      <c r="B91" s="35">
        <v>9</v>
      </c>
      <c r="C91" s="36"/>
      <c r="D91" s="34" t="s">
        <v>154</v>
      </c>
      <c r="E91" s="5" t="s">
        <v>52</v>
      </c>
      <c r="F91" s="5"/>
    </row>
    <row r="92" spans="1:8" ht="14.1" customHeight="1">
      <c r="A92" s="1" t="s">
        <v>155</v>
      </c>
      <c r="B92" s="3"/>
      <c r="C92" s="36"/>
      <c r="D92" s="34" t="s">
        <v>155</v>
      </c>
      <c r="E92" s="5" t="s">
        <v>52</v>
      </c>
      <c r="F92" s="5"/>
    </row>
    <row r="93" spans="1:8" ht="14.1" customHeight="1">
      <c r="A93" s="1" t="e">
        <v>#N/A</v>
      </c>
      <c r="B93" s="3">
        <v>10</v>
      </c>
      <c r="C93" s="37"/>
      <c r="D93" s="8" t="s">
        <v>151</v>
      </c>
      <c r="E93" s="5"/>
      <c r="F93" s="5"/>
    </row>
    <row r="94" spans="1:8" ht="14.1" customHeight="1">
      <c r="A94" s="1" t="s">
        <v>157</v>
      </c>
      <c r="B94" s="3">
        <v>11</v>
      </c>
      <c r="C94" s="94" t="s">
        <v>156</v>
      </c>
      <c r="D94" s="4" t="s">
        <v>157</v>
      </c>
      <c r="E94" s="5" t="s">
        <v>66</v>
      </c>
      <c r="F94" s="5"/>
    </row>
    <row r="95" spans="1:8" ht="14.1" customHeight="1">
      <c r="A95" s="1" t="s">
        <v>158</v>
      </c>
      <c r="B95" s="3">
        <v>12</v>
      </c>
      <c r="C95" s="94"/>
      <c r="D95" s="34" t="s">
        <v>158</v>
      </c>
      <c r="E95" s="5" t="s">
        <v>52</v>
      </c>
      <c r="F95" s="5"/>
    </row>
    <row r="96" spans="1:8" ht="14.1" customHeight="1">
      <c r="A96" s="1" t="s">
        <v>159</v>
      </c>
      <c r="B96" s="3">
        <v>13</v>
      </c>
      <c r="C96" s="94"/>
      <c r="D96" s="34" t="s">
        <v>159</v>
      </c>
      <c r="E96" s="5" t="s">
        <v>52</v>
      </c>
      <c r="F96" s="5"/>
    </row>
    <row r="97" spans="1:7" ht="14.1" customHeight="1">
      <c r="A97" s="1" t="s">
        <v>160</v>
      </c>
      <c r="B97" s="3">
        <v>14</v>
      </c>
      <c r="C97" s="94"/>
      <c r="D97" s="34" t="s">
        <v>160</v>
      </c>
      <c r="E97" s="5" t="s">
        <v>52</v>
      </c>
      <c r="F97" s="5"/>
    </row>
    <row r="98" spans="1:7" ht="14.1" customHeight="1">
      <c r="A98" s="1" t="s">
        <v>161</v>
      </c>
      <c r="B98" s="35"/>
      <c r="C98" s="94"/>
      <c r="D98" s="34" t="s">
        <v>161</v>
      </c>
      <c r="E98" s="5" t="s">
        <v>23</v>
      </c>
      <c r="F98" s="5"/>
    </row>
    <row r="99" spans="1:7" ht="14.1" customHeight="1">
      <c r="A99" s="1" t="e">
        <v>#N/A</v>
      </c>
      <c r="B99" s="3">
        <v>15</v>
      </c>
      <c r="C99" s="95"/>
      <c r="D99" s="8" t="s">
        <v>151</v>
      </c>
      <c r="E99" s="5" t="s">
        <v>162</v>
      </c>
      <c r="F99" s="5"/>
    </row>
    <row r="100" spans="1:7" ht="14.1" customHeight="1">
      <c r="A100" s="1" t="s">
        <v>164</v>
      </c>
      <c r="B100" s="3">
        <v>16</v>
      </c>
      <c r="C100" s="97" t="s">
        <v>163</v>
      </c>
      <c r="D100" s="34" t="s">
        <v>164</v>
      </c>
      <c r="E100" s="5" t="s">
        <v>162</v>
      </c>
      <c r="F100" s="5"/>
    </row>
    <row r="101" spans="1:7" ht="14.1" customHeight="1">
      <c r="A101" s="1" t="s">
        <v>165</v>
      </c>
      <c r="B101" s="3">
        <v>17</v>
      </c>
      <c r="C101" s="97"/>
      <c r="D101" s="34" t="s">
        <v>165</v>
      </c>
      <c r="E101" s="5" t="s">
        <v>162</v>
      </c>
      <c r="F101" s="5"/>
    </row>
    <row r="102" spans="1:7" ht="14.1" customHeight="1">
      <c r="A102" s="1" t="e">
        <v>#N/A</v>
      </c>
      <c r="B102" s="3">
        <v>18</v>
      </c>
      <c r="C102" s="97"/>
      <c r="D102" s="34" t="s">
        <v>166</v>
      </c>
      <c r="E102" s="5" t="s">
        <v>162</v>
      </c>
      <c r="F102" s="5"/>
    </row>
    <row r="103" spans="1:7" ht="14.1" customHeight="1">
      <c r="A103" s="1" t="s">
        <v>167</v>
      </c>
      <c r="B103" s="35"/>
      <c r="C103" s="97"/>
      <c r="D103" s="34" t="s">
        <v>167</v>
      </c>
      <c r="E103" s="5"/>
      <c r="F103" s="5"/>
    </row>
    <row r="104" spans="1:7" ht="20.100000000000001" customHeight="1">
      <c r="A104" s="1" t="e">
        <v>#N/A</v>
      </c>
      <c r="B104" s="3">
        <f>B102+1</f>
        <v>19</v>
      </c>
      <c r="C104" s="98"/>
      <c r="D104" s="8" t="s">
        <v>151</v>
      </c>
      <c r="E104" s="5" t="s">
        <v>168</v>
      </c>
      <c r="F104" s="5"/>
    </row>
    <row r="105" spans="1:7" ht="14.1" customHeight="1">
      <c r="A105" s="1" t="s">
        <v>169</v>
      </c>
      <c r="B105" s="35"/>
      <c r="C105" s="94" t="s">
        <v>38</v>
      </c>
      <c r="D105" s="34" t="s">
        <v>169</v>
      </c>
      <c r="E105" s="5" t="s">
        <v>162</v>
      </c>
      <c r="F105" s="5"/>
    </row>
    <row r="106" spans="1:7" ht="14.1" customHeight="1">
      <c r="A106" s="1" t="s">
        <v>170</v>
      </c>
      <c r="B106" s="3">
        <f>B104+1</f>
        <v>20</v>
      </c>
      <c r="C106" s="95"/>
      <c r="D106" s="34" t="s">
        <v>170</v>
      </c>
      <c r="E106" s="5" t="s">
        <v>162</v>
      </c>
      <c r="F106" s="5"/>
    </row>
    <row r="107" spans="1:7" ht="14.1" customHeight="1">
      <c r="A107" s="1" t="e">
        <v>#N/A</v>
      </c>
      <c r="B107" s="3">
        <f>B106+1</f>
        <v>21</v>
      </c>
      <c r="C107" s="37"/>
      <c r="D107" s="8" t="s">
        <v>151</v>
      </c>
      <c r="E107" s="5"/>
      <c r="F107" s="5"/>
    </row>
    <row r="108" spans="1:7" ht="14.1" customHeight="1">
      <c r="A108" s="1" t="s">
        <v>171</v>
      </c>
      <c r="B108" s="35"/>
      <c r="C108" s="37"/>
      <c r="D108" s="34" t="s">
        <v>171</v>
      </c>
      <c r="E108" s="5" t="s">
        <v>149</v>
      </c>
      <c r="F108" s="5"/>
    </row>
    <row r="109" spans="1:7" ht="14.1" customHeight="1">
      <c r="A109" s="1" t="e">
        <v>#N/A</v>
      </c>
      <c r="B109" s="3"/>
      <c r="C109" s="37"/>
      <c r="D109" s="8" t="s">
        <v>151</v>
      </c>
      <c r="E109" s="5"/>
      <c r="F109" s="5"/>
    </row>
    <row r="110" spans="1:7" ht="14.1" customHeight="1">
      <c r="A110" s="1" t="e">
        <v>#N/A</v>
      </c>
      <c r="B110" s="3">
        <f>B107+1</f>
        <v>22</v>
      </c>
      <c r="C110" s="22" t="s">
        <v>118</v>
      </c>
      <c r="D110" s="23"/>
      <c r="E110" s="5"/>
      <c r="F110" s="5"/>
    </row>
    <row r="111" spans="1:7" s="24" customFormat="1" ht="14.1" customHeight="1">
      <c r="A111" s="1" t="s">
        <v>173</v>
      </c>
      <c r="B111" s="35">
        <v>23</v>
      </c>
      <c r="C111" s="96" t="s">
        <v>172</v>
      </c>
      <c r="D111" s="4" t="s">
        <v>173</v>
      </c>
      <c r="E111" s="5" t="s">
        <v>174</v>
      </c>
      <c r="F111" s="5"/>
      <c r="G111" s="5" t="s">
        <v>175</v>
      </c>
    </row>
    <row r="112" spans="1:7" s="38" customFormat="1" ht="33.75" customHeight="1">
      <c r="A112" s="1" t="s">
        <v>176</v>
      </c>
      <c r="B112" s="35"/>
      <c r="C112" s="97"/>
      <c r="D112" s="4" t="s">
        <v>176</v>
      </c>
      <c r="E112" s="5" t="s">
        <v>174</v>
      </c>
      <c r="F112" s="5"/>
      <c r="G112" s="5" t="s">
        <v>175</v>
      </c>
    </row>
    <row r="113" spans="1:6" s="38" customFormat="1" ht="14.25">
      <c r="A113" s="1" t="e">
        <v>#N/A</v>
      </c>
      <c r="B113" s="3">
        <f>B111+1</f>
        <v>24</v>
      </c>
      <c r="C113" s="98"/>
      <c r="D113" s="39" t="s">
        <v>28</v>
      </c>
      <c r="E113" s="5"/>
      <c r="F113" s="5"/>
    </row>
    <row r="114" spans="1:6" s="38" customFormat="1" ht="14.25">
      <c r="A114" s="1" t="s">
        <v>178</v>
      </c>
      <c r="B114" s="3">
        <v>25</v>
      </c>
      <c r="C114" s="99" t="s">
        <v>177</v>
      </c>
      <c r="D114" s="4" t="s">
        <v>178</v>
      </c>
      <c r="E114" s="5"/>
      <c r="F114" s="5"/>
    </row>
    <row r="115" spans="1:6" s="41" customFormat="1" ht="28.5" customHeight="1">
      <c r="A115" s="1" t="s">
        <v>179</v>
      </c>
      <c r="B115" s="3">
        <v>25</v>
      </c>
      <c r="C115" s="95"/>
      <c r="D115" s="4" t="s">
        <v>179</v>
      </c>
      <c r="E115" s="5"/>
      <c r="F115" s="5"/>
    </row>
    <row r="116" spans="1:6" ht="22.5">
      <c r="A116" s="1" t="e">
        <v>#N/A</v>
      </c>
      <c r="B116" s="35"/>
      <c r="C116" s="33"/>
      <c r="D116" s="42" t="s">
        <v>180</v>
      </c>
    </row>
    <row r="117" spans="1:6">
      <c r="A117" s="1" t="s">
        <v>182</v>
      </c>
      <c r="B117" s="3">
        <f>B115+1</f>
        <v>26</v>
      </c>
      <c r="C117" s="96" t="s">
        <v>181</v>
      </c>
      <c r="D117" s="4" t="s">
        <v>182</v>
      </c>
    </row>
    <row r="118" spans="1:6">
      <c r="A118" s="1" t="s">
        <v>183</v>
      </c>
      <c r="B118" s="3">
        <v>27</v>
      </c>
      <c r="C118" s="97"/>
      <c r="D118" s="4" t="s">
        <v>183</v>
      </c>
    </row>
    <row r="119" spans="1:6">
      <c r="A119" s="1" t="e">
        <v>#N/A</v>
      </c>
      <c r="B119" s="3">
        <v>28</v>
      </c>
      <c r="C119" s="94" t="s">
        <v>184</v>
      </c>
      <c r="D119" s="43" t="s">
        <v>185</v>
      </c>
    </row>
    <row r="120" spans="1:6">
      <c r="A120" s="1" t="s">
        <v>186</v>
      </c>
      <c r="B120" s="35"/>
      <c r="C120" s="94"/>
      <c r="D120" s="4" t="s">
        <v>186</v>
      </c>
    </row>
    <row r="121" spans="1:6">
      <c r="A121" s="1" t="s">
        <v>187</v>
      </c>
      <c r="B121" s="3">
        <v>29</v>
      </c>
      <c r="C121" s="94"/>
      <c r="D121" s="4" t="s">
        <v>187</v>
      </c>
    </row>
    <row r="122" spans="1:6">
      <c r="A122" s="1" t="s">
        <v>188</v>
      </c>
      <c r="B122" s="3">
        <v>30</v>
      </c>
      <c r="C122" s="94"/>
      <c r="D122" s="4" t="s">
        <v>188</v>
      </c>
    </row>
    <row r="123" spans="1:6">
      <c r="A123" s="1" t="e">
        <v>#N/A</v>
      </c>
      <c r="B123" s="3">
        <v>31</v>
      </c>
      <c r="C123" s="95"/>
      <c r="D123" s="43" t="s">
        <v>184</v>
      </c>
    </row>
    <row r="124" spans="1:6">
      <c r="A124" s="1" t="s">
        <v>190</v>
      </c>
      <c r="B124" s="35"/>
      <c r="C124" s="99" t="s">
        <v>189</v>
      </c>
      <c r="D124" s="4" t="s">
        <v>190</v>
      </c>
    </row>
    <row r="125" spans="1:6" ht="13.5" customHeight="1">
      <c r="A125" s="1" t="s">
        <v>191</v>
      </c>
      <c r="B125" s="3">
        <v>32</v>
      </c>
      <c r="C125" s="94"/>
      <c r="D125" s="4" t="s">
        <v>191</v>
      </c>
    </row>
    <row r="126" spans="1:6">
      <c r="A126" s="1" t="s">
        <v>192</v>
      </c>
      <c r="B126" s="3">
        <f>B125+1</f>
        <v>33</v>
      </c>
      <c r="C126" s="94"/>
      <c r="D126" s="4" t="s">
        <v>192</v>
      </c>
    </row>
    <row r="127" spans="1:6">
      <c r="A127" s="1" t="s">
        <v>193</v>
      </c>
      <c r="B127" s="3">
        <f>B126+1</f>
        <v>34</v>
      </c>
      <c r="C127" s="94"/>
      <c r="D127" s="4" t="s">
        <v>193</v>
      </c>
    </row>
    <row r="128" spans="1:6">
      <c r="A128" s="1" t="s">
        <v>194</v>
      </c>
      <c r="B128" s="3">
        <f>B127+1</f>
        <v>35</v>
      </c>
      <c r="C128" s="94"/>
      <c r="D128" s="4" t="s">
        <v>194</v>
      </c>
    </row>
    <row r="129" spans="1:4">
      <c r="A129" s="1" t="e">
        <v>#N/A</v>
      </c>
      <c r="B129" s="3">
        <f>B128+1</f>
        <v>36</v>
      </c>
      <c r="C129" s="95"/>
      <c r="D129" s="42" t="s">
        <v>195</v>
      </c>
    </row>
    <row r="130" spans="1:4">
      <c r="A130" s="1" t="e">
        <v>#N/A</v>
      </c>
      <c r="B130" s="3"/>
      <c r="C130" s="44"/>
      <c r="D130" s="45" t="s">
        <v>196</v>
      </c>
    </row>
  </sheetData>
  <mergeCells count="33">
    <mergeCell ref="C105:C106"/>
    <mergeCell ref="C111:C113"/>
    <mergeCell ref="C114:C115"/>
    <mergeCell ref="C117:C118"/>
    <mergeCell ref="C119:C123"/>
    <mergeCell ref="C124:C129"/>
    <mergeCell ref="C62:C68"/>
    <mergeCell ref="C70:C75"/>
    <mergeCell ref="C76:C79"/>
    <mergeCell ref="C85:C87"/>
    <mergeCell ref="C94:C99"/>
    <mergeCell ref="C100:C104"/>
    <mergeCell ref="E46:J46"/>
    <mergeCell ref="E47:E48"/>
    <mergeCell ref="E53:E54"/>
    <mergeCell ref="E55:E56"/>
    <mergeCell ref="E57:I57"/>
    <mergeCell ref="C58:C61"/>
    <mergeCell ref="C8:C10"/>
    <mergeCell ref="C11:C13"/>
    <mergeCell ref="C14:C18"/>
    <mergeCell ref="C19:C25"/>
    <mergeCell ref="C27:C44"/>
    <mergeCell ref="C45:C57"/>
    <mergeCell ref="E3:E4"/>
    <mergeCell ref="F3:F4"/>
    <mergeCell ref="G3:G4"/>
    <mergeCell ref="C5:C7"/>
    <mergeCell ref="B1:D1"/>
    <mergeCell ref="B2:D2"/>
    <mergeCell ref="B3:B4"/>
    <mergeCell ref="C3:C4"/>
    <mergeCell ref="D3:D4"/>
  </mergeCells>
  <phoneticPr fontId="3" type="noConversion"/>
  <conditionalFormatting sqref="I71">
    <cfRule type="duplicateValues" dxfId="366" priority="71"/>
  </conditionalFormatting>
  <conditionalFormatting sqref="D131:D64867 D1:D4">
    <cfRule type="expression" dxfId="365" priority="76" stopIfTrue="1">
      <formula>AND(COUNTIF($D$82:$D$114,D1)+COUNTIF($D$41:$D$41,D1)+COUNTIF(#REF!,D1)+COUNTIF($D$1:$D$5,D1)+COUNTIF($D$9:$D$10,D1)+COUNTIF($D$7:$D$7,D1)+COUNTIF($D$13:$D$13,D1)+COUNTIF($D$17:$D$18,D1)+COUNTIF($D$26:$D$26,D1)+COUNTIF(#REF!,D1)+COUNTIF(#REF!,D1)+COUNTIF(#REF!,D1)+COUNTIF(#REF!,D1)+COUNTIF(#REF!,D1)+COUNTIF($D$68:$D$70,D1)+COUNTIF($D$72:$D$75,D1)+COUNTIF(#REF!,D1)+COUNTIF($D$57:$D$57,D1)+COUNTIF($D$43:$D$45,D1)+COUNTIF($D$59:$D$63,D1)+COUNTIF(#REF!,D1)+COUNTIF($D$116:$D$64867,D1)&gt;1,NOT(ISBLANK(D1)))</formula>
    </cfRule>
  </conditionalFormatting>
  <conditionalFormatting sqref="D131:D64867 D1:D4">
    <cfRule type="expression" dxfId="364" priority="75" stopIfTrue="1">
      <formula>AND(COUNTIF($D$82:$D$114,D1)+COUNTIF($D$68:$D$70,D1)+COUNTIF($D$1:$D$5,D1)+COUNTIF($D$9:$D$10,D1)+COUNTIF($D$7:$D$7,D1)+COUNTIF($D$12:$D$18,D1)+COUNTIF($D$26:$D$26,D1)+COUNTIF($D$41:$D$41,D1)+COUNTIF($D$43:$D$45,D1)+COUNTIF(#REF!,D1)+COUNTIF(#REF!,D1)+COUNTIF(#REF!,D1)+COUNTIF(#REF!,D1)+COUNTIF(#REF!,D1)+COUNTIF(#REF!,D1)+COUNTIF($D$78:$D$78,D1)+COUNTIF(#REF!,D1)+COUNTIF(#REF!,D1)+COUNTIF(#REF!,D1)+COUNTIF(#REF!,D1)+COUNTIF($D$116:$D$64867,D1)+COUNTIF($D$57:$D$63,D1)+COUNTIF(#REF!,D1)+COUNTIF($D$72:$D$75,D1)&gt;1,NOT(ISBLANK(D1)))</formula>
    </cfRule>
  </conditionalFormatting>
  <conditionalFormatting sqref="D131:D65305 D1:D4">
    <cfRule type="expression" dxfId="363" priority="74" stopIfTrue="1">
      <formula>AND(COUNTIF($D$82:$D$114,D1)+COUNTIF($D$68:$D$70,D1)+COUNTIF($D$41:$D$41,D1)+COUNTIF($D$1:$D$5,D1)+COUNTIF($D$9:$D$10,D1)+COUNTIF($D$7:$D$7,D1)+COUNTIF($D$12:$D$18,D1)+COUNTIF($D$26:$D$26,D1)+COUNTIF($D$43:$D$45,D1)+COUNTIF(#REF!,D1)+COUNTIF(#REF!,D1)+COUNTIF(#REF!,D1)+COUNTIF(#REF!,D1)+COUNTIF(#REF!,D1)+COUNTIF(#REF!,D1)+COUNTIF($D$78:$D$78,D1)+COUNTIF(#REF!,D1)+COUNTIF(#REF!,D1)+COUNTIF(#REF!,D1)+COUNTIF(#REF!,D1)+COUNTIF($D$116:$D$65305,D1)+COUNTIF($D$57:$D$63,D1)+COUNTIF(#REF!,D1)+COUNTIF($D$72:$D$75,D1)&gt;1,NOT(ISBLANK(D1)))</formula>
    </cfRule>
  </conditionalFormatting>
  <conditionalFormatting sqref="D131:D65305 D1:D4">
    <cfRule type="expression" dxfId="362" priority="73" stopIfTrue="1">
      <formula>AND(COUNTIF($D$116:$D$65305,D1)+COUNTIF($D$78:$D$114,D1)+COUNTIF($D$1:$D$7,D1)+COUNTIF(#REF!,D1)+COUNTIF(#REF!,D1)+COUNTIF($D$8:$D$20,D1)+COUNTIF(#REF!,D1)+COUNTIF(#REF!,D1)+COUNTIF(#REF!,D1)+COUNTIF($D$40:$D$46,D1)+COUNTIF($D$33:$D$33,D1)+COUNTIF($D$57:$D$63,D1)+COUNTIF($D$26:$D$26,D1)+COUNTIF(#REF!,D1)+COUNTIF($D$76:$D$77,D1)+COUNTIF(#REF!,D1)+COUNTIF($D$66:$D$75,D1)&gt;1,NOT(ISBLANK(D1)))</formula>
    </cfRule>
  </conditionalFormatting>
  <conditionalFormatting sqref="D131:D65305 D1:D4">
    <cfRule type="expression" dxfId="361" priority="72" stopIfTrue="1">
      <formula>AND(COUNTIF($D$116:$D$65305,D1)+COUNTIF($D$78:$D$114,D1)+COUNTIF($D$76:$D$77,D1)+COUNTIF($D$1:$D$7,D1)+COUNTIF($D$9:$D$18,D1)+COUNTIF($D$26:$D$26,D1)+COUNTIF(#REF!,D1)+COUNTIF(#REF!,D1)+COUNTIF(#REF!,D1)+COUNTIF(#REF!,D1)+COUNTIF(#REF!,D1)+COUNTIF(#REF!,D1)+COUNTIF($D$40:$D$45,D1)+COUNTIF($D$57:$D$63,D1)+COUNTIF(#REF!,D1)+COUNTIF(#REF!,D1)+COUNTIF($D$67:$D$75,D1)&gt;1,NOT(ISBLANK(D1)))</formula>
    </cfRule>
  </conditionalFormatting>
  <conditionalFormatting sqref="D131:D1048576 D1:D4">
    <cfRule type="duplicateValues" dxfId="360" priority="67"/>
  </conditionalFormatting>
  <conditionalFormatting sqref="D131:D1048576">
    <cfRule type="duplicateValues" dxfId="359" priority="68"/>
  </conditionalFormatting>
  <conditionalFormatting sqref="D131:D65305">
    <cfRule type="expression" dxfId="358" priority="69" stopIfTrue="1">
      <formula>AND(COUNTIF($D$116:$D$65305,D131)+COUNTIF($D$78:$D$114,D131)+COUNTIF(#REF!,D131)+COUNTIF($D$1:$D$7,D131)+COUNTIF($D$8:$D$20,D131)+COUNTIF(#REF!,D131)+COUNTIF($D$33:$D$34,D131)+COUNTIF($D$57:$D$63,D131)+COUNTIF(#REF!,D131)+COUNTIF($D$26:$D$26,D131)+COUNTIF(#REF!,D131)+COUNTIF(#REF!,D131)+COUNTIF($D$76:$D$77,D131)+COUNTIF($D$40:$D$46,D131)+COUNTIF(#REF!,D131)+COUNTIF($D$66:$D$75,D131)&gt;1,NOT(ISBLANK(D131)))</formula>
    </cfRule>
    <cfRule type="expression" dxfId="357" priority="70" stopIfTrue="1">
      <formula>AND(COUNTIF($D$78:$D$65305,D131)+COUNTIF(#REF!,D131)+COUNTIF($D$1:$D$21,D131)+COUNTIF($D$76:$D$77,D131)+COUNTIF($D$40:$D$46,D131)+COUNTIF($D$26:$D$34,D131)+COUNTIF($D$57:$D$75,D131)+COUNTIF(#REF!,D131)&gt;1,NOT(ISBLANK(D131)))</formula>
    </cfRule>
  </conditionalFormatting>
  <conditionalFormatting sqref="D7">
    <cfRule type="duplicateValues" dxfId="356" priority="55"/>
  </conditionalFormatting>
  <conditionalFormatting sqref="D8">
    <cfRule type="duplicateValues" dxfId="355" priority="46"/>
  </conditionalFormatting>
  <conditionalFormatting sqref="D11">
    <cfRule type="duplicateValues" dxfId="354" priority="53"/>
  </conditionalFormatting>
  <conditionalFormatting sqref="D12">
    <cfRule type="duplicateValues" dxfId="353" priority="40"/>
  </conditionalFormatting>
  <conditionalFormatting sqref="D13">
    <cfRule type="duplicateValues" dxfId="352" priority="58"/>
  </conditionalFormatting>
  <conditionalFormatting sqref="D15:D16">
    <cfRule type="duplicateValues" dxfId="351" priority="59"/>
  </conditionalFormatting>
  <conditionalFormatting sqref="D17">
    <cfRule type="duplicateValues" dxfId="350" priority="57"/>
  </conditionalFormatting>
  <conditionalFormatting sqref="D20">
    <cfRule type="duplicateValues" dxfId="349" priority="51"/>
  </conditionalFormatting>
  <conditionalFormatting sqref="D21">
    <cfRule type="duplicateValues" dxfId="348" priority="50"/>
  </conditionalFormatting>
  <conditionalFormatting sqref="D22">
    <cfRule type="duplicateValues" dxfId="347" priority="44"/>
  </conditionalFormatting>
  <conditionalFormatting sqref="D26">
    <cfRule type="duplicateValues" dxfId="346" priority="47"/>
  </conditionalFormatting>
  <conditionalFormatting sqref="D34">
    <cfRule type="duplicateValues" dxfId="345" priority="43"/>
    <cfRule type="duplicateValues" dxfId="344" priority="63" stopIfTrue="1"/>
  </conditionalFormatting>
  <conditionalFormatting sqref="D35">
    <cfRule type="duplicateValues" dxfId="343" priority="42"/>
  </conditionalFormatting>
  <conditionalFormatting sqref="D40">
    <cfRule type="duplicateValues" dxfId="342" priority="52"/>
  </conditionalFormatting>
  <conditionalFormatting sqref="D46">
    <cfRule type="duplicateValues" dxfId="341" priority="48"/>
  </conditionalFormatting>
  <conditionalFormatting sqref="D47">
    <cfRule type="duplicateValues" dxfId="340" priority="62"/>
  </conditionalFormatting>
  <conditionalFormatting sqref="D48:D52">
    <cfRule type="duplicateValues" dxfId="339" priority="41"/>
  </conditionalFormatting>
  <conditionalFormatting sqref="D53">
    <cfRule type="duplicateValues" dxfId="338" priority="66"/>
  </conditionalFormatting>
  <conditionalFormatting sqref="D54">
    <cfRule type="duplicateValues" dxfId="337" priority="23"/>
    <cfRule type="duplicateValues" dxfId="336" priority="24"/>
  </conditionalFormatting>
  <conditionalFormatting sqref="D55">
    <cfRule type="duplicateValues" dxfId="335" priority="28"/>
    <cfRule type="duplicateValues" dxfId="334" priority="29"/>
  </conditionalFormatting>
  <conditionalFormatting sqref="D56">
    <cfRule type="duplicateValues" dxfId="333" priority="34"/>
    <cfRule type="duplicateValues" dxfId="332" priority="35"/>
  </conditionalFormatting>
  <conditionalFormatting sqref="D59">
    <cfRule type="duplicateValues" dxfId="331" priority="60"/>
  </conditionalFormatting>
  <conditionalFormatting sqref="D65">
    <cfRule type="duplicateValues" dxfId="330" priority="45"/>
  </conditionalFormatting>
  <conditionalFormatting sqref="D66">
    <cfRule type="duplicateValues" dxfId="329" priority="49"/>
  </conditionalFormatting>
  <conditionalFormatting sqref="D71">
    <cfRule type="duplicateValues" dxfId="328" priority="54"/>
  </conditionalFormatting>
  <conditionalFormatting sqref="D78">
    <cfRule type="duplicateValues" dxfId="327" priority="56"/>
  </conditionalFormatting>
  <conditionalFormatting sqref="D23:D24">
    <cfRule type="duplicateValues" dxfId="326" priority="32"/>
    <cfRule type="duplicateValues" dxfId="325" priority="33"/>
  </conditionalFormatting>
  <conditionalFormatting sqref="D27:D28">
    <cfRule type="duplicateValues" dxfId="324" priority="64" stopIfTrue="1"/>
  </conditionalFormatting>
  <conditionalFormatting sqref="D31:D32">
    <cfRule type="duplicateValues" dxfId="323" priority="26"/>
  </conditionalFormatting>
  <conditionalFormatting sqref="D78:D80 D5 D7:D8 D25:D29 D10:D22 D57:D66 D34:D35 D40:D41 D43:D53 D68:D76 D82">
    <cfRule type="duplicateValues" dxfId="322" priority="36"/>
  </conditionalFormatting>
  <conditionalFormatting sqref="D78:D80 D5 D7:D8 D10:D29 D34:D35 D39:D41 D43:D53 D68:D76 D82 D56:D66">
    <cfRule type="duplicateValues" dxfId="321" priority="31"/>
  </conditionalFormatting>
  <conditionalFormatting sqref="D78:D82 D5 D7:D29 D56:D66 D34:D35 D39:D41 D43:D53 D68:D76">
    <cfRule type="duplicateValues" dxfId="320" priority="30"/>
  </conditionalFormatting>
  <conditionalFormatting sqref="D78:D80 D5 D7:D8 D25:D29 D10:D22 D34:D35 D40:D41 D43:D53 D68:D76 D82 D57:D66">
    <cfRule type="duplicateValues" dxfId="319" priority="38"/>
  </conditionalFormatting>
  <conditionalFormatting sqref="D82 D5 D7:D8 D25:D28 D10:D22 D34:D35 D40:D41 D43:D53 D68:D76 D78:D80 D57:D66">
    <cfRule type="duplicateValues" dxfId="318" priority="39"/>
  </conditionalFormatting>
  <conditionalFormatting sqref="D78:D82 D34:D36 D5 D7:D30 D38:D41 D43:D53 D55:D76">
    <cfRule type="duplicateValues" dxfId="317" priority="27"/>
  </conditionalFormatting>
  <conditionalFormatting sqref="D82 D5 D7:D8 D25:D29 D10:D22 D57:D66 D34:D35 D40:D41 D43:D53 D68:D76 D78:D80">
    <cfRule type="duplicateValues" dxfId="316" priority="37"/>
  </conditionalFormatting>
  <conditionalFormatting sqref="D78:D82 D5 D7:D53 D55:D76">
    <cfRule type="duplicateValues" dxfId="315" priority="25"/>
  </conditionalFormatting>
  <conditionalFormatting sqref="D76 D78:D79">
    <cfRule type="duplicateValues" dxfId="314" priority="61"/>
  </conditionalFormatting>
  <conditionalFormatting sqref="D76 D79">
    <cfRule type="duplicateValues" dxfId="313" priority="65" stopIfTrue="1"/>
  </conditionalFormatting>
  <conditionalFormatting sqref="D83:D89 D93:D96 D98:D101 D103:D107 D110:D114 D116:D130">
    <cfRule type="duplicateValues" dxfId="300" priority="10"/>
  </conditionalFormatting>
  <conditionalFormatting sqref="D83:D89 D93:D96 D98:D107 D110:D130">
    <cfRule type="duplicateValues" dxfId="299" priority="7"/>
  </conditionalFormatting>
  <conditionalFormatting sqref="D90">
    <cfRule type="duplicateValues" dxfId="298" priority="6"/>
  </conditionalFormatting>
  <conditionalFormatting sqref="D91">
    <cfRule type="duplicateValues" dxfId="297" priority="5"/>
  </conditionalFormatting>
  <conditionalFormatting sqref="D92">
    <cfRule type="duplicateValues" dxfId="296" priority="4"/>
  </conditionalFormatting>
  <conditionalFormatting sqref="D97">
    <cfRule type="duplicateValues" dxfId="295" priority="3"/>
  </conditionalFormatting>
  <conditionalFormatting sqref="D102">
    <cfRule type="duplicateValues" dxfId="294" priority="8"/>
  </conditionalFormatting>
  <conditionalFormatting sqref="D108">
    <cfRule type="duplicateValues" dxfId="293" priority="2"/>
  </conditionalFormatting>
  <conditionalFormatting sqref="D109">
    <cfRule type="duplicateValues" dxfId="292" priority="1"/>
  </conditionalFormatting>
  <conditionalFormatting sqref="D115">
    <cfRule type="duplicateValues" dxfId="291" priority="9"/>
  </conditionalFormatting>
  <conditionalFormatting sqref="D77">
    <cfRule type="duplicateValues" dxfId="290" priority="77"/>
    <cfRule type="duplicateValues" dxfId="289" priority="78"/>
    <cfRule type="expression" dxfId="288" priority="79" stopIfTrue="1">
      <formula>AND(COUNTIF($C$87:$C$64762,D77)+COUNTIF($C$76:$C$85,D77)+COUNTIF(#REF!,D77)+COUNTIF($C$1:$C$7,D77)+COUNTIF($C$10:$C$19,D77)+COUNTIF($C$25:$C$25,D77)+COUNTIF(#REF!,D77)+COUNTIF(#REF!,D77)+COUNTIF(#REF!,D77)+COUNTIF(#REF!,D77)+COUNTIF(#REF!,D77)+COUNTIF(#REF!,D77)+COUNTIF($C$40:$C$45,D77)+COUNTIF($C$57:$C$64,D77)+COUNTIF(#REF!,D77)+COUNTIF(#REF!,D77)+COUNTIF($C$68:$C$75,D77)&gt;1,NOT(ISBLANK(D77)))</formula>
    </cfRule>
    <cfRule type="expression" dxfId="287" priority="80" stopIfTrue="1">
      <formula>AND(COUNTIF($C$87:$C$64762,D77)+COUNTIF($C$76:$C$85,D77)+COUNTIF($C$1:$C$7,D77)+COUNTIF(#REF!,D77)+COUNTIF(#REF!,D77)+COUNTIF($C$10:$C$21,D77)+COUNTIF(#REF!,D77)+COUNTIF(#REF!,D77)+COUNTIF(#REF!,D77)+COUNTIF($C$40:$C$46,D77)+COUNTIF(#REF!,D77)+COUNTIF($C$57:$C$64,D77)+COUNTIF($C$25:$C$25,D77)+COUNTIF(#REF!,D77)+COUNTIF(#REF!,D77)+COUNTIF(#REF!,D77)+COUNTIF($C$66:$C$75,D77)&gt;1,NOT(ISBLANK(D77)))</formula>
    </cfRule>
    <cfRule type="expression" dxfId="286" priority="81" stopIfTrue="1">
      <formula>AND(COUNTIF($C$87:$C$64762,D77)+COUNTIF($C$76:$C$85,D77)+COUNTIF(#REF!,D77)+COUNTIF($C$1:$C$7,D77)+COUNTIF($C$10:$C$21,D77)+COUNTIF(#REF!,D77)+COUNTIF(#REF!,D77)+COUNTIF($C$57:$C$64,D77)+COUNTIF(#REF!,D77)+COUNTIF($C$25:$C$25,D77)+COUNTIF(#REF!,D77)+COUNTIF(#REF!,D77)+COUNTIF(#REF!,D77)+COUNTIF($C$40:$C$46,D77)+COUNTIF(#REF!,D77)+COUNTIF($C$66:$C$75,D77)&gt;1,NOT(ISBLANK(D77)))</formula>
    </cfRule>
    <cfRule type="expression" dxfId="285" priority="82" stopIfTrue="1">
      <formula>AND(COUNTIF($C$76:$C$64762,D77)+COUNTIF(#REF!,D77)+COUNTIF($C$1:$C$22,D77)+COUNTIF(#REF!,D77)+COUNTIF($C$40:$C$46,D77)+COUNTIF($C$25:$C$33,D77)+COUNTIF($C$57:$C$75,D77)+COUNTIF(#REF!,D77)&gt;1,NOT(ISBLANK(D77)))</formula>
    </cfRule>
  </conditionalFormatting>
  <conditionalFormatting sqref="D81">
    <cfRule type="duplicateValues" dxfId="284" priority="83"/>
    <cfRule type="expression" dxfId="283" priority="84" stopIfTrue="1">
      <formula>AND(COUNTIF($C$87:$C$64762,D81)+COUNTIF($C$76:$C$85,D81)+COUNTIF(#REF!,D81)+COUNTIF($C$1:$C$7,D81)+COUNTIF($C$10:$C$19,D81)+COUNTIF($C$25:$C$25,D81)+COUNTIF(#REF!,D81)+COUNTIF(#REF!,D81)+COUNTIF(#REF!,D81)+COUNTIF(#REF!,D81)+COUNTIF(#REF!,D81)+COUNTIF(#REF!,D81)+COUNTIF($C$40:$C$45,D81)+COUNTIF($C$57:$C$64,D81)+COUNTIF(#REF!,D81)+COUNTIF(#REF!,D81)+COUNTIF($C$68:$C$75,D81)&gt;1,NOT(ISBLANK(D81)))</formula>
    </cfRule>
    <cfRule type="expression" dxfId="282" priority="85" stopIfTrue="1">
      <formula>AND(COUNTIF($C$87:$C$64762,D81)+COUNTIF($C$76:$C$85,D81)+COUNTIF($C$1:$C$7,D81)+COUNTIF(#REF!,D81)+COUNTIF(#REF!,D81)+COUNTIF($C$10:$C$21,D81)+COUNTIF(#REF!,D81)+COUNTIF(#REF!,D81)+COUNTIF(#REF!,D81)+COUNTIF($C$40:$C$46,D81)+COUNTIF(#REF!,D81)+COUNTIF($C$57:$C$64,D81)+COUNTIF($C$25:$C$25,D81)+COUNTIF(#REF!,D81)+COUNTIF(#REF!,D81)+COUNTIF(#REF!,D81)+COUNTIF($C$66:$C$75,D81)&gt;1,NOT(ISBLANK(D81)))</formula>
    </cfRule>
    <cfRule type="expression" dxfId="281" priority="86" stopIfTrue="1">
      <formula>AND(COUNTIF($C$80:$C$85,D81)+COUNTIF($C$68:$C$70,D81)+COUNTIF($C$41:$C$41,D81)+COUNTIF($C$1:$C$5,D81)+COUNTIF($C$10:$C$10,D81)+COUNTIF(#REF!,D81)+COUNTIF($C$13:$C$19,D81)+COUNTIF($C$25:$C$25,D81)+COUNTIF($C$43:$C$45,D81)+COUNTIF(#REF!,D81)+COUNTIF(#REF!,D81)+COUNTIF(#REF!,D81)+COUNTIF(#REF!,D81)+COUNTIF(#REF!,D81)+COUNTIF(#REF!,D81)+COUNTIF(#REF!,D81)+COUNTIF(#REF!,D81)+COUNTIF(#REF!,D81)+COUNTIF(#REF!,D81)+COUNTIF(#REF!,D81)+COUNTIF($C$87:$C$64762,D81)+COUNTIF($C$57:$C$64,D81)+COUNTIF(#REF!,D81)+COUNTIF($C$72:$C$75,D81)&gt;1,NOT(ISBLANK(D81)))</formula>
    </cfRule>
    <cfRule type="expression" dxfId="280" priority="87" stopIfTrue="1">
      <formula>AND(COUNTIF($C$87:$C$64762,D81)+COUNTIF($C$76:$C$85,D81)+COUNTIF(#REF!,D81)+COUNTIF($C$1:$C$7,D81)+COUNTIF($C$10:$C$21,D81)+COUNTIF(#REF!,D81)+COUNTIF(#REF!,D81)+COUNTIF($C$57:$C$64,D81)+COUNTIF(#REF!,D81)+COUNTIF($C$25:$C$25,D81)+COUNTIF(#REF!,D81)+COUNTIF(#REF!,D81)+COUNTIF(#REF!,D81)+COUNTIF($C$40:$C$46,D81)+COUNTIF(#REF!,D81)+COUNTIF($C$66:$C$75,D81)&gt;1,NOT(ISBLANK(D81)))</formula>
    </cfRule>
    <cfRule type="expression" dxfId="279" priority="88" stopIfTrue="1">
      <formula>AND(COUNTIF($C$76:$C$64762,D81)+COUNTIF(#REF!,D81)+COUNTIF($C$1:$C$22,D81)+COUNTIF(#REF!,D81)+COUNTIF($C$40:$C$46,D81)+COUNTIF($C$25:$C$33,D81)+COUNTIF($C$57:$C$75,D81)+COUNTIF(#REF!,D81)&gt;1,NOT(ISBLANK(D81)))</formula>
    </cfRule>
    <cfRule type="expression" dxfId="278" priority="89" stopIfTrue="1">
      <formula>AND(COUNTIF($C$80:$C$85,D81)+COUNTIF($C$68:$C$70,D81)+COUNTIF($C$1:$C$5,D81)+COUNTIF($C$10:$C$10,D81)+COUNTIF(#REF!,D81)+COUNTIF($C$13:$C$19,D81)+COUNTIF($C$25:$C$25,D81)+COUNTIF($C$41:$C$41,D81)+COUNTIF($C$43:$C$45,D81)+COUNTIF(#REF!,D81)+COUNTIF(#REF!,D81)+COUNTIF(#REF!,D81)+COUNTIF(#REF!,D81)+COUNTIF(#REF!,D81)+COUNTIF(#REF!,D81)+COUNTIF(#REF!,D81)+COUNTIF(#REF!,D81)+COUNTIF(#REF!,D81)+COUNTIF(#REF!,D81)+COUNTIF(#REF!,D81)+COUNTIF($C$87:$C$64324,D81)+COUNTIF($C$57:$C$64,D81)+COUNTIF(#REF!,D81)+COUNTIF($C$72:$C$75,D81)&gt;1,NOT(ISBLANK(D81)))</formula>
    </cfRule>
    <cfRule type="expression" dxfId="277" priority="90" stopIfTrue="1">
      <formula>AND(COUNTIF($C$80:$C$85,D81)+COUNTIF($C$41:$C$41,D81)+COUNTIF(#REF!,D81)+COUNTIF($C$1:$C$5,D81)+COUNTIF($C$10:$C$10,D81)+COUNTIF(#REF!,D81)+COUNTIF($C$14:$C$14,D81)+COUNTIF($C$18:$C$19,D81)+COUNTIF($C$25:$C$25,D81)+COUNTIF(#REF!,D81)+COUNTIF(#REF!,D81)+COUNTIF(#REF!,D81)+COUNTIF(#REF!,D81)+COUNTIF(#REF!,D81)+COUNTIF($C$68:$C$70,D81)+COUNTIF($C$72:$C$75,D81)+COUNTIF(#REF!,D81)+COUNTIF($C$57:$C$58,D81)+COUNTIF($C$43:$C$45,D81)+COUNTIF($C$60:$C$64,D81)+COUNTIF(#REF!,D81)+COUNTIF($C$87:$C$64324,D81)&gt;1,NOT(ISBLANK(D81)))</formula>
    </cfRule>
  </conditionalFormatting>
  <conditionalFormatting sqref="D82 D78:D80 D68:D76 D57:D64 D10:D19 D5 D7 D40:D41 D43:D45 D25">
    <cfRule type="expression" dxfId="276" priority="91" stopIfTrue="1">
      <formula>AND(COUNTIF($C$87:$C$64762,D5)+COUNTIF($C$76:$C$85,D5)+COUNTIF(#REF!,D5)+COUNTIF($C$1:$C$7,D5)+COUNTIF($C$10:$C$19,D5)+COUNTIF($C$25:$C$25,D5)+COUNTIF(#REF!,D5)+COUNTIF(#REF!,D5)+COUNTIF(#REF!,D5)+COUNTIF(#REF!,D5)+COUNTIF(#REF!,D5)+COUNTIF(#REF!,D5)+COUNTIF($C$40:$C$45,D5)+COUNTIF($C$57:$C$64,D5)+COUNTIF(#REF!,D5)+COUNTIF(#REF!,D5)+COUNTIF($C$68:$C$75,D5)&gt;1,NOT(ISBLANK(D5)))</formula>
    </cfRule>
  </conditionalFormatting>
  <conditionalFormatting sqref="D82 D5 D7:D8 D10:D22 D25:D28 D40:D41 D43:D46 D57:D66 D68:D76 D78:D80">
    <cfRule type="expression" dxfId="275" priority="92" stopIfTrue="1">
      <formula>AND(COUNTIF($C$76:$C$64762,D5)+COUNTIF(#REF!,D5)+COUNTIF($C$1:$C$22,D5)+COUNTIF(#REF!,D5)+COUNTIF($C$40:$C$46,D5)+COUNTIF($C$25:$C$33,D5)+COUNTIF($C$57:$C$75,D5)+COUNTIF(#REF!,D5)&gt;1,NOT(ISBLANK(D5)))</formula>
    </cfRule>
  </conditionalFormatting>
  <conditionalFormatting sqref="D82 D5 D10 D13:D19 D25 D41 D43:D45 D57:D64 D68:D70 D72:D75 D80">
    <cfRule type="expression" dxfId="274" priority="93" stopIfTrue="1">
      <formula>AND(COUNTIF($C$80:$C$85,D5)+COUNTIF($C$68:$C$70,D5)+COUNTIF($C$1:$C$5,D5)+COUNTIF($C$10:$C$10,D5)+COUNTIF(#REF!,D5)+COUNTIF($C$13:$C$19,D5)+COUNTIF($C$25:$C$25,D5)+COUNTIF($C$41:$C$41,D5)+COUNTIF($C$43:$C$45,D5)+COUNTIF(#REF!,D5)+COUNTIF(#REF!,D5)+COUNTIF(#REF!,D5)+COUNTIF(#REF!,D5)+COUNTIF(#REF!,D5)+COUNTIF(#REF!,D5)+COUNTIF(#REF!,D5)+COUNTIF(#REF!,D5)+COUNTIF(#REF!,D5)+COUNTIF(#REF!,D5)+COUNTIF(#REF!,D5)+COUNTIF($C$87:$C$64324,D5)+COUNTIF($C$57:$C$64,D5)+COUNTIF(#REF!,D5)+COUNTIF($C$72:$C$75,D5)&gt;1,NOT(ISBLANK(D5)))</formula>
    </cfRule>
  </conditionalFormatting>
  <conditionalFormatting sqref="D82 D5 D10 D13:D19 D25 D41 D43:D45 D57:D64 D68:D70 D72:D75 D80">
    <cfRule type="expression" dxfId="273" priority="94" stopIfTrue="1">
      <formula>AND(COUNTIF($C$80:$C$85,D5)+COUNTIF($C$68:$C$70,D5)+COUNTIF($C$41:$C$41,D5)+COUNTIF($C$1:$C$5,D5)+COUNTIF($C$10:$C$10,D5)+COUNTIF(#REF!,D5)+COUNTIF($C$13:$C$19,D5)+COUNTIF($C$25:$C$25,D5)+COUNTIF($C$43:$C$45,D5)+COUNTIF(#REF!,D5)+COUNTIF(#REF!,D5)+COUNTIF(#REF!,D5)+COUNTIF(#REF!,D5)+COUNTIF(#REF!,D5)+COUNTIF(#REF!,D5)+COUNTIF(#REF!,D5)+COUNTIF(#REF!,D5)+COUNTIF(#REF!,D5)+COUNTIF(#REF!,D5)+COUNTIF(#REF!,D5)+COUNTIF($C$87:$C$64762,D5)+COUNTIF($C$57:$C$64,D5)+COUNTIF(#REF!,D5)+COUNTIF($C$72:$C$75,D5)&gt;1,NOT(ISBLANK(D5)))</formula>
    </cfRule>
  </conditionalFormatting>
  <conditionalFormatting sqref="D82 D80 D5 D10 D14 D18:D19 D25 D41 D43:D45 D57:D58 D60:D64 D68:D70 D72:D75">
    <cfRule type="expression" dxfId="272" priority="95" stopIfTrue="1">
      <formula>AND(COUNTIF($C$80:$C$85,D5)+COUNTIF($C$41:$C$41,D5)+COUNTIF(#REF!,D5)+COUNTIF($C$1:$C$5,D5)+COUNTIF($C$10:$C$10,D5)+COUNTIF(#REF!,D5)+COUNTIF($C$14:$C$14,D5)+COUNTIF($C$18:$C$19,D5)+COUNTIF($C$25:$C$25,D5)+COUNTIF(#REF!,D5)+COUNTIF(#REF!,D5)+COUNTIF(#REF!,D5)+COUNTIF(#REF!,D5)+COUNTIF(#REF!,D5)+COUNTIF($C$68:$C$70,D5)+COUNTIF($C$72:$C$75,D5)+COUNTIF(#REF!,D5)+COUNTIF($C$57:$C$58,D5)+COUNTIF($C$43:$C$45,D5)+COUNTIF($C$60:$C$64,D5)+COUNTIF(#REF!,D5)+COUNTIF($C$87:$C$64324,D5)&gt;1,NOT(ISBLANK(D5)))</formula>
    </cfRule>
  </conditionalFormatting>
  <conditionalFormatting sqref="D82 D5 D7 D10:D21 D25 D40:D41 D43:D46 D57:D64 D66 D68:D76 D78:D80">
    <cfRule type="expression" dxfId="271" priority="96" stopIfTrue="1">
      <formula>AND(COUNTIF($C$87:$C$64762,D5)+COUNTIF($C$76:$C$85,D5)+COUNTIF(#REF!,D5)+COUNTIF($C$1:$C$7,D5)+COUNTIF($C$10:$C$21,D5)+COUNTIF(#REF!,D5)+COUNTIF(#REF!,D5)+COUNTIF($C$57:$C$64,D5)+COUNTIF(#REF!,D5)+COUNTIF($C$25:$C$25,D5)+COUNTIF(#REF!,D5)+COUNTIF(#REF!,D5)+COUNTIF(#REF!,D5)+COUNTIF($C$40:$C$46,D5)+COUNTIF(#REF!,D5)+COUNTIF($C$66:$C$75,D5)&gt;1,NOT(ISBLANK(D5)))</formula>
    </cfRule>
  </conditionalFormatting>
  <conditionalFormatting sqref="D82 D5 D7 D10:D21 D25 D40:D41 D43:D46 D57:D64 D66 D68:D76 D78:D80">
    <cfRule type="expression" dxfId="270" priority="97" stopIfTrue="1">
      <formula>AND(COUNTIF($C$87:$C$64762,D5)+COUNTIF($C$76:$C$85,D5)+COUNTIF($C$1:$C$7,D5)+COUNTIF(#REF!,D5)+COUNTIF(#REF!,D5)+COUNTIF($C$10:$C$21,D5)+COUNTIF(#REF!,D5)+COUNTIF(#REF!,D5)+COUNTIF(#REF!,D5)+COUNTIF($C$40:$C$46,D5)+COUNTIF(#REF!,D5)+COUNTIF($C$57:$C$64,D5)+COUNTIF($C$25:$C$25,D5)+COUNTIF(#REF!,D5)+COUNTIF(#REF!,D5)+COUNTIF(#REF!,D5)+COUNTIF($C$66:$C$75,D5)&gt;1,NOT(ISBLANK(D5)))</formula>
    </cfRule>
  </conditionalFormatting>
  <conditionalFormatting sqref="I74">
    <cfRule type="duplicateValues" dxfId="269" priority="98"/>
    <cfRule type="expression" dxfId="268" priority="99" stopIfTrue="1">
      <formula>AND(COUNTIF(#REF!,I74)+COUNTIF(#REF!,I74)&gt;1,NOT(ISBLANK(I74)))</formula>
    </cfRule>
    <cfRule type="duplicateValues" dxfId="267" priority="100"/>
    <cfRule type="expression" dxfId="266" priority="101" stopIfTrue="1">
      <formula>AND(COUNTIF($D$78:$D$65305,I74)+COUNTIF(#REF!,I74)+COUNTIF($D$1:$D$21,I74)+COUNTIF($D$76:$D$77,I74)+COUNTIF($D$40:$D$46,I74)+COUNTIF($D$26:$D$34,I74)+COUNTIF($D$57:$D$75,I74)+COUNTIF(#REF!,I74)&gt;1,NOT(ISBLANK(I74)))</formula>
    </cfRule>
  </conditionalFormatting>
  <conditionalFormatting sqref="I75">
    <cfRule type="duplicateValues" dxfId="265" priority="102"/>
    <cfRule type="expression" dxfId="264" priority="103" stopIfTrue="1">
      <formula>AND(COUNTIF($D$78:$D$65305,I75)+COUNTIF(#REF!,I75)+COUNTIF($D$1:$D$21,I75)+COUNTIF($D$76:$D$77,I75)+COUNTIF($D$40:$D$46,I75)+COUNTIF($D$26:$D$34,I75)+COUNTIF($D$57:$D$75,I75)+COUNTIF(#REF!,I75)&gt;1,NOT(ISBLANK(I75)))</formula>
    </cfRule>
  </conditionalFormatting>
  <conditionalFormatting sqref="I70:I72">
    <cfRule type="expression" dxfId="263" priority="104" stopIfTrue="1">
      <formula>AND(COUNTIF($D$116:$D$65305,I70)+COUNTIF($D$78:$D$114,I70)+COUNTIF($D$76:$D$77,I70)+COUNTIF($D$1:$D$7,I70)+COUNTIF($D$9:$D$18,I70)+COUNTIF($D$26:$D$26,I70)+COUNTIF(#REF!,I70)+COUNTIF(#REF!,I70)+COUNTIF(#REF!,I70)+COUNTIF(#REF!,I70)+COUNTIF(#REF!,I70)+COUNTIF(#REF!,I70)+COUNTIF($D$40:$D$45,I70)+COUNTIF($D$57:$D$63,I70)+COUNTIF(#REF!,I70)+COUNTIF(#REF!,I70)+COUNTIF($D$67:$D$75,I70)&gt;1,NOT(ISBLANK(I70)))</formula>
    </cfRule>
    <cfRule type="expression" dxfId="262" priority="105" stopIfTrue="1">
      <formula>AND(COUNTIF($D$116:$D$65305,I70)+COUNTIF($D$78:$D$114,I70)+COUNTIF($D$1:$D$7,I70)+COUNTIF(#REF!,I70)+COUNTIF(#REF!,I70)+COUNTIF($D$8:$D$20,I70)+COUNTIF(#REF!,I70)+COUNTIF(#REF!,I70)+COUNTIF(#REF!,I70)+COUNTIF($D$40:$D$46,I70)+COUNTIF($D$33:$D$33,I70)+COUNTIF($D$57:$D$63,I70)+COUNTIF($D$26:$D$26,I70)+COUNTIF(#REF!,I70)+COUNTIF($D$76:$D$77,I70)+COUNTIF(#REF!,I70)+COUNTIF($D$66:$D$75,I70)&gt;1,NOT(ISBLANK(I70)))</formula>
    </cfRule>
    <cfRule type="expression" dxfId="261" priority="106" stopIfTrue="1">
      <formula>AND(COUNTIF($D$116:$D$65305,I70)+COUNTIF($D$78:$D$114,I70)+COUNTIF(#REF!,I70)+COUNTIF($D$1:$D$7,I70)+COUNTIF($D$8:$D$20,I70)+COUNTIF(#REF!,I70)+COUNTIF($D$33:$D$34,I70)+COUNTIF($D$57:$D$63,I70)+COUNTIF(#REF!,I70)+COUNTIF($D$26:$D$26,I70)+COUNTIF(#REF!,I70)+COUNTIF(#REF!,I70)+COUNTIF($D$76:$D$77,I70)+COUNTIF($D$40:$D$46,I70)+COUNTIF(#REF!,I70)+COUNTIF($D$66:$D$75,I70)&gt;1,NOT(ISBLANK(I70)))</formula>
    </cfRule>
    <cfRule type="expression" dxfId="260" priority="107" stopIfTrue="1">
      <formula>AND(COUNTIF($D$78:$D$65305,I70)+COUNTIF(#REF!,I70)+COUNTIF($D$1:$D$21,I70)+COUNTIF($D$76:$D$77,I70)+COUNTIF($D$40:$D$46,I70)+COUNTIF($D$26:$D$34,I70)+COUNTIF($D$57:$D$75,I70)+COUNTIF(#REF!,I70)&gt;1,NOT(ISBLANK(I70)))</formula>
    </cfRule>
  </conditionalFormatting>
  <conditionalFormatting sqref="I70 I72">
    <cfRule type="expression" dxfId="259" priority="108" stopIfTrue="1">
      <formula>AND(COUNTIF($D$82:$D$114,I70)+COUNTIF($D$68:$D$70,I70)+COUNTIF($D$41:$D$41,I70)+COUNTIF($D$1:$D$5,I70)+COUNTIF($D$9:$D$10,I70)+COUNTIF($D$7:$D$7,I70)+COUNTIF($D$12:$D$18,I70)+COUNTIF($D$26:$D$26,I70)+COUNTIF($D$43:$D$45,I70)+COUNTIF(#REF!,I70)+COUNTIF(#REF!,I70)+COUNTIF(#REF!,I70)+COUNTIF(#REF!,I70)+COUNTIF(#REF!,I70)+COUNTIF(#REF!,I70)+COUNTIF($D$78:$D$78,I70)+COUNTIF(#REF!,I70)+COUNTIF(#REF!,I70)+COUNTIF(#REF!,I70)+COUNTIF(#REF!,I70)+COUNTIF($D$116:$D$65305,I70)+COUNTIF($D$57:$D$63,I70)+COUNTIF(#REF!,I70)+COUNTIF($D$72:$D$75,I70)&gt;1,NOT(ISBLANK(I70)))</formula>
    </cfRule>
    <cfRule type="expression" dxfId="258" priority="109" stopIfTrue="1">
      <formula>AND(COUNTIF($D$82:$D$114,I70)+COUNTIF($D$68:$D$70,I70)+COUNTIF($D$1:$D$5,I70)+COUNTIF($D$9:$D$10,I70)+COUNTIF($D$7:$D$7,I70)+COUNTIF($D$12:$D$18,I70)+COUNTIF($D$26:$D$26,I70)+COUNTIF($D$41:$D$41,I70)+COUNTIF($D$43:$D$45,I70)+COUNTIF(#REF!,I70)+COUNTIF(#REF!,I70)+COUNTIF(#REF!,I70)+COUNTIF(#REF!,I70)+COUNTIF(#REF!,I70)+COUNTIF(#REF!,I70)+COUNTIF($D$78:$D$78,I70)+COUNTIF(#REF!,I70)+COUNTIF(#REF!,I70)+COUNTIF(#REF!,I70)+COUNTIF(#REF!,I70)+COUNTIF($D$116:$D$64867,I70)+COUNTIF($D$57:$D$63,I70)+COUNTIF(#REF!,I70)+COUNTIF($D$72:$D$75,I70)&gt;1,NOT(ISBLANK(I70)))</formula>
    </cfRule>
    <cfRule type="expression" dxfId="257" priority="110" stopIfTrue="1">
      <formula>AND(COUNTIF($D$82:$D$114,I70)+COUNTIF($D$41:$D$41,I70)+COUNTIF(#REF!,I70)+COUNTIF($D$1:$D$5,I70)+COUNTIF($D$9:$D$10,I70)+COUNTIF($D$7:$D$7,I70)+COUNTIF($D$13:$D$13,I70)+COUNTIF($D$17:$D$18,I70)+COUNTIF($D$26:$D$26,I70)+COUNTIF(#REF!,I70)+COUNTIF(#REF!,I70)+COUNTIF(#REF!,I70)+COUNTIF(#REF!,I70)+COUNTIF(#REF!,I70)+COUNTIF($D$68:$D$70,I70)+COUNTIF($D$72:$D$75,I70)+COUNTIF(#REF!,I70)+COUNTIF($D$57:$D$57,I70)+COUNTIF($D$43:$D$45,I70)+COUNTIF($D$59:$D$63,I70)+COUNTIF(#REF!,I70)+COUNTIF($D$116:$D$64867,I70)&gt;1,NOT(ISBLANK(I70)))</formula>
    </cfRule>
  </conditionalFormatting>
  <conditionalFormatting sqref="D67">
    <cfRule type="duplicateValues" dxfId="256" priority="111"/>
    <cfRule type="duplicateValues" dxfId="255" priority="112"/>
    <cfRule type="expression" dxfId="254" priority="113" stopIfTrue="1">
      <formula>AND(COUNTIF($C$87:$C$64762,D67)+COUNTIF($C$76:$C$85,D67)+COUNTIF(#REF!,D67)+COUNTIF($C$1:$C$7,D67)+COUNTIF($C$10:$C$19,D67)+COUNTIF($C$25:$C$25,D67)+COUNTIF(#REF!,D67)+COUNTIF(#REF!,D67)+COUNTIF(#REF!,D67)+COUNTIF(#REF!,D67)+COUNTIF(#REF!,D67)+COUNTIF(#REF!,D67)+COUNTIF($C$40:$C$45,D67)+COUNTIF($C$57:$C$64,D67)+COUNTIF(#REF!,D67)+COUNTIF(#REF!,D67)+COUNTIF($C$68:$C$75,D67)&gt;1,NOT(ISBLANK(D67)))</formula>
    </cfRule>
    <cfRule type="expression" dxfId="253" priority="114" stopIfTrue="1">
      <formula>AND(COUNTIF($C$87:$C$64762,D67)+COUNTIF($C$76:$C$85,D67)+COUNTIF($C$1:$C$7,D67)+COUNTIF(#REF!,D67)+COUNTIF(#REF!,D67)+COUNTIF($C$10:$C$21,D67)+COUNTIF(#REF!,D67)+COUNTIF(#REF!,D67)+COUNTIF(#REF!,D67)+COUNTIF($C$40:$C$46,D67)+COUNTIF(#REF!,D67)+COUNTIF($C$57:$C$64,D67)+COUNTIF($C$25:$C$25,D67)+COUNTIF(#REF!,D67)+COUNTIF(#REF!,D67)+COUNTIF(#REF!,D67)+COUNTIF($C$66:$C$75,D67)&gt;1,NOT(ISBLANK(D67)))</formula>
    </cfRule>
    <cfRule type="expression" dxfId="252" priority="115" stopIfTrue="1">
      <formula>AND(COUNTIF($C$87:$C$64762,D67)+COUNTIF($C$76:$C$85,D67)+COUNTIF(#REF!,D67)+COUNTIF($C$1:$C$7,D67)+COUNTIF($C$10:$C$21,D67)+COUNTIF(#REF!,D67)+COUNTIF(#REF!,D67)+COUNTIF($C$57:$C$64,D67)+COUNTIF(#REF!,D67)+COUNTIF($C$25:$C$25,D67)+COUNTIF(#REF!,D67)+COUNTIF(#REF!,D67)+COUNTIF(#REF!,D67)+COUNTIF($C$40:$C$46,D67)+COUNTIF(#REF!,D67)+COUNTIF($C$66:$C$75,D67)&gt;1,NOT(ISBLANK(D67)))</formula>
    </cfRule>
    <cfRule type="expression" dxfId="251" priority="116" stopIfTrue="1">
      <formula>AND(COUNTIF($C$76:$C$64762,D67)+COUNTIF(#REF!,D67)+COUNTIF($C$1:$C$22,D67)+COUNTIF(#REF!,D67)+COUNTIF($C$40:$C$46,D67)+COUNTIF($C$25:$C$33,D67)+COUNTIF($C$57:$C$75,D67)+COUNTIF(#REF!,D67)&gt;1,NOT(ISBLANK(D67)))</formula>
    </cfRule>
  </conditionalFormatting>
  <conditionalFormatting sqref="I41">
    <cfRule type="duplicateValues" dxfId="250" priority="117" stopIfTrue="1"/>
    <cfRule type="expression" dxfId="249" priority="118" stopIfTrue="1">
      <formula>AND(COUNTIF($D$116:$D$65305,I41)+COUNTIF($D$78:$D$114,I41)+COUNTIF($D$76:$D$77,I41)+COUNTIF($D$1:$D$7,I41)+COUNTIF($D$9:$D$18,I41)+COUNTIF($D$26:$D$26,I41)+COUNTIF(#REF!,I41)+COUNTIF(#REF!,I41)+COUNTIF(#REF!,I41)+COUNTIF(#REF!,I41)+COUNTIF(#REF!,I41)+COUNTIF(#REF!,I41)+COUNTIF($D$40:$D$45,I41)+COUNTIF($D$57:$D$63,I41)+COUNTIF(#REF!,I41)+COUNTIF(#REF!,I41)+COUNTIF($D$67:$D$75,I41)&gt;1,NOT(ISBLANK(I41)))</formula>
    </cfRule>
    <cfRule type="expression" dxfId="248" priority="119" stopIfTrue="1">
      <formula>AND(COUNTIF($D$116:$D$65305,I41)+COUNTIF($D$78:$D$114,I41)+COUNTIF($D$1:$D$7,I41)+COUNTIF(#REF!,I41)+COUNTIF(#REF!,I41)+COUNTIF($D$8:$D$20,I41)+COUNTIF(#REF!,I41)+COUNTIF(#REF!,I41)+COUNTIF(#REF!,I41)+COUNTIF($D$40:$D$46,I41)+COUNTIF($D$33:$D$33,I41)+COUNTIF($D$57:$D$63,I41)+COUNTIF($D$26:$D$26,I41)+COUNTIF(#REF!,I41)+COUNTIF($D$76:$D$77,I41)+COUNTIF(#REF!,I41)+COUNTIF($D$66:$D$75,I41)&gt;1,NOT(ISBLANK(I41)))</formula>
    </cfRule>
    <cfRule type="expression" dxfId="247" priority="120" stopIfTrue="1">
      <formula>AND(COUNTIF($D$116:$D$65305,I41)+COUNTIF($D$78:$D$114,I41)+COUNTIF(#REF!,I41)+COUNTIF($D$1:$D$7,I41)+COUNTIF($D$8:$D$20,I41)+COUNTIF(#REF!,I41)+COUNTIF($D$33:$D$34,I41)+COUNTIF($D$57:$D$63,I41)+COUNTIF(#REF!,I41)+COUNTIF($D$26:$D$26,I41)+COUNTIF(#REF!,I41)+COUNTIF(#REF!,I41)+COUNTIF($D$76:$D$77,I41)+COUNTIF($D$40:$D$46,I41)+COUNTIF(#REF!,I41)+COUNTIF($D$66:$D$75,I41)&gt;1,NOT(ISBLANK(I41)))</formula>
    </cfRule>
    <cfRule type="expression" dxfId="246" priority="121" stopIfTrue="1">
      <formula>AND(COUNTIF($D$78:$D$65305,I41)+COUNTIF(#REF!,I41)+COUNTIF($D$1:$D$21,I41)+COUNTIF($D$76:$D$77,I41)+COUNTIF($D$40:$D$46,I41)+COUNTIF($D$26:$D$34,I41)+COUNTIF($D$57:$D$75,I41)+COUNTIF(#REF!,I41)&gt;1,NOT(ISBLANK(I41)))</formula>
    </cfRule>
  </conditionalFormatting>
  <conditionalFormatting sqref="D29">
    <cfRule type="duplicateValues" dxfId="245" priority="122"/>
    <cfRule type="duplicateValues" dxfId="244" priority="123" stopIfTrue="1"/>
    <cfRule type="expression" dxfId="243" priority="124" stopIfTrue="1">
      <formula>AND(COUNTIF($C$76:$C$64762,D29)+COUNTIF(#REF!,D29)+COUNTIF($C$1:$C$22,D29)+COUNTIF(#REF!,D29)+COUNTIF($C$40:$C$46,D29)+COUNTIF($C$25:$C$33,D29)+COUNTIF($C$57:$C$75,D29)+COUNTIF(#REF!,D29)&gt;1,NOT(ISBLANK(D29)))</formula>
    </cfRule>
  </conditionalFormatting>
  <conditionalFormatting sqref="D30">
    <cfRule type="duplicateValues" dxfId="242" priority="125"/>
    <cfRule type="duplicateValues" dxfId="241" priority="126"/>
    <cfRule type="expression" dxfId="240" priority="127" stopIfTrue="1">
      <formula>AND(COUNTIF($C$87:$C$64762,D30)+COUNTIF($C$76:$C$85,D30)+COUNTIF($C$1:$C$7,D30)+COUNTIF(#REF!,D30)+COUNTIF(#REF!,D30)+COUNTIF($C$10:$C$21,D30)+COUNTIF(#REF!,D30)+COUNTIF(#REF!,D30)+COUNTIF(#REF!,D30)+COUNTIF($C$40:$C$46,D30)+COUNTIF(#REF!,D30)+COUNTIF($C$57:$C$64,D30)+COUNTIF($C$25:$C$25,D30)+COUNTIF(#REF!,D30)+COUNTIF(#REF!,D30)+COUNTIF(#REF!,D30)+COUNTIF($C$66:$C$75,D30)&gt;1,NOT(ISBLANK(D30)))</formula>
    </cfRule>
    <cfRule type="expression" dxfId="239" priority="128" stopIfTrue="1">
      <formula>AND(COUNTIF($C$87:$C$64762,D30)+COUNTIF($C$76:$C$85,D30)+COUNTIF(#REF!,D30)+COUNTIF($C$1:$C$7,D30)+COUNTIF($C$10:$C$21,D30)+COUNTIF(#REF!,D30)+COUNTIF(#REF!,D30)+COUNTIF($C$57:$C$64,D30)+COUNTIF(#REF!,D30)+COUNTIF($C$25:$C$25,D30)+COUNTIF(#REF!,D30)+COUNTIF(#REF!,D30)+COUNTIF(#REF!,D30)+COUNTIF($C$40:$C$46,D30)+COUNTIF(#REF!,D30)+COUNTIF($C$66:$C$75,D30)&gt;1,NOT(ISBLANK(D30)))</formula>
    </cfRule>
    <cfRule type="expression" dxfId="238" priority="129" stopIfTrue="1">
      <formula>AND(COUNTIF($C$76:$C$64762,D30)+COUNTIF(#REF!,D30)+COUNTIF($C$1:$C$22,D30)+COUNTIF(#REF!,D30)+COUNTIF($C$40:$C$46,D30)+COUNTIF($C$25:$C$33,D30)+COUNTIF($C$57:$C$75,D30)+COUNTIF(#REF!,D30)&gt;1,NOT(ISBLANK(D30)))</formula>
    </cfRule>
  </conditionalFormatting>
  <conditionalFormatting sqref="D31">
    <cfRule type="duplicateValues" dxfId="237" priority="130"/>
    <cfRule type="expression" dxfId="236" priority="131" stopIfTrue="1">
      <formula>AND(COUNTIF($C$87:$C$64762,D31)+COUNTIF($C$76:$C$85,D31)+COUNTIF($C$1:$C$7,D31)+COUNTIF(#REF!,D31)+COUNTIF(#REF!,D31)+COUNTIF($C$10:$C$21,D31)+COUNTIF(#REF!,D31)+COUNTIF(#REF!,D31)+COUNTIF(#REF!,D31)+COUNTIF($C$40:$C$46,D31)+COUNTIF(#REF!,D31)+COUNTIF($C$57:$C$64,D31)+COUNTIF($C$25:$C$25,D31)+COUNTIF(#REF!,D31)+COUNTIF(#REF!,D31)+COUNTIF(#REF!,D31)+COUNTIF($C$66:$C$75,D31)&gt;1,NOT(ISBLANK(D31)))</formula>
    </cfRule>
    <cfRule type="expression" dxfId="235" priority="132" stopIfTrue="1">
      <formula>AND(COUNTIF($C$87:$C$64762,D31)+COUNTIF($C$76:$C$85,D31)+COUNTIF(#REF!,D31)+COUNTIF($C$1:$C$7,D31)+COUNTIF($C$10:$C$21,D31)+COUNTIF(#REF!,D31)+COUNTIF(#REF!,D31)+COUNTIF($C$57:$C$64,D31)+COUNTIF(#REF!,D31)+COUNTIF($C$25:$C$25,D31)+COUNTIF(#REF!,D31)+COUNTIF(#REF!,D31)+COUNTIF(#REF!,D31)+COUNTIF($C$40:$C$46,D31)+COUNTIF(#REF!,D31)+COUNTIF($C$66:$C$75,D31)&gt;1,NOT(ISBLANK(D31)))</formula>
    </cfRule>
    <cfRule type="expression" dxfId="234" priority="133" stopIfTrue="1">
      <formula>AND(COUNTIF($C$76:$C$64762,D31)+COUNTIF(#REF!,D31)+COUNTIF($C$1:$C$22,D31)+COUNTIF(#REF!,D31)+COUNTIF($C$40:$C$46,D31)+COUNTIF($C$25:$C$33,D31)+COUNTIF($C$57:$C$75,D31)+COUNTIF(#REF!,D31)&gt;1,NOT(ISBLANK(D31)))</formula>
    </cfRule>
  </conditionalFormatting>
  <conditionalFormatting sqref="D32">
    <cfRule type="duplicateValues" dxfId="233" priority="134"/>
    <cfRule type="expression" dxfId="232" priority="135" stopIfTrue="1">
      <formula>AND(COUNTIF($C$87:$C$64762,D32)+COUNTIF($C$76:$C$85,D32)+COUNTIF($C$1:$C$7,D32)+COUNTIF(#REF!,D32)+COUNTIF(#REF!,D32)+COUNTIF($C$10:$C$21,D32)+COUNTIF(#REF!,D32)+COUNTIF(#REF!,D32)+COUNTIF(#REF!,D32)+COUNTIF($C$40:$C$46,D32)+COUNTIF(#REF!,D32)+COUNTIF($C$57:$C$64,D32)+COUNTIF($C$25:$C$25,D32)+COUNTIF(#REF!,D32)+COUNTIF(#REF!,D32)+COUNTIF(#REF!,D32)+COUNTIF($C$66:$C$75,D32)&gt;1,NOT(ISBLANK(D32)))</formula>
    </cfRule>
    <cfRule type="expression" dxfId="231" priority="136" stopIfTrue="1">
      <formula>AND(COUNTIF($C$87:$C$64762,D32)+COUNTIF($C$76:$C$85,D32)+COUNTIF(#REF!,D32)+COUNTIF($C$1:$C$7,D32)+COUNTIF($C$10:$C$21,D32)+COUNTIF(#REF!,D32)+COUNTIF(#REF!,D32)+COUNTIF($C$57:$C$64,D32)+COUNTIF(#REF!,D32)+COUNTIF($C$25:$C$25,D32)+COUNTIF(#REF!,D32)+COUNTIF(#REF!,D32)+COUNTIF(#REF!,D32)+COUNTIF($C$40:$C$46,D32)+COUNTIF(#REF!,D32)+COUNTIF($C$66:$C$75,D32)&gt;1,NOT(ISBLANK(D32)))</formula>
    </cfRule>
    <cfRule type="expression" dxfId="230" priority="137" stopIfTrue="1">
      <formula>AND(COUNTIF($C$76:$C$64762,D32)+COUNTIF(#REF!,D32)+COUNTIF($C$1:$C$22,D32)+COUNTIF(#REF!,D32)+COUNTIF($C$40:$C$46,D32)+COUNTIF($C$25:$C$33,D32)+COUNTIF($C$57:$C$75,D32)+COUNTIF(#REF!,D32)&gt;1,NOT(ISBLANK(D32)))</formula>
    </cfRule>
  </conditionalFormatting>
  <conditionalFormatting sqref="D33">
    <cfRule type="duplicateValues" dxfId="229" priority="138"/>
    <cfRule type="duplicateValues" dxfId="228" priority="139"/>
    <cfRule type="expression" dxfId="227" priority="140" stopIfTrue="1">
      <formula>AND(COUNTIF($C$87:$C$64762,D33)+COUNTIF($C$76:$C$85,D33)+COUNTIF($C$1:$C$7,D33)+COUNTIF(#REF!,D33)+COUNTIF(#REF!,D33)+COUNTIF($C$10:$C$21,D33)+COUNTIF(#REF!,D33)+COUNTIF(#REF!,D33)+COUNTIF(#REF!,D33)+COUNTIF($C$40:$C$46,D33)+COUNTIF(#REF!,D33)+COUNTIF($C$57:$C$64,D33)+COUNTIF($C$25:$C$25,D33)+COUNTIF(#REF!,D33)+COUNTIF(#REF!,D33)+COUNTIF(#REF!,D33)+COUNTIF($C$66:$C$75,D33)&gt;1,NOT(ISBLANK(D33)))</formula>
    </cfRule>
    <cfRule type="expression" dxfId="226" priority="141" stopIfTrue="1">
      <formula>AND(COUNTIF($C$87:$C$64762,D33)+COUNTIF($C$76:$C$85,D33)+COUNTIF(#REF!,D33)+COUNTIF($C$1:$C$7,D33)+COUNTIF($C$10:$C$21,D33)+COUNTIF(#REF!,D33)+COUNTIF(#REF!,D33)+COUNTIF($C$57:$C$64,D33)+COUNTIF(#REF!,D33)+COUNTIF($C$25:$C$25,D33)+COUNTIF(#REF!,D33)+COUNTIF(#REF!,D33)+COUNTIF(#REF!,D33)+COUNTIF($C$40:$C$46,D33)+COUNTIF(#REF!,D33)+COUNTIF($C$66:$C$75,D33)&gt;1,NOT(ISBLANK(D33)))</formula>
    </cfRule>
    <cfRule type="expression" dxfId="225" priority="142" stopIfTrue="1">
      <formula>AND(COUNTIF($C$76:$C$64762,D33)+COUNTIF(#REF!,D33)+COUNTIF($C$1:$C$22,D33)+COUNTIF(#REF!,D33)+COUNTIF($C$40:$C$46,D33)+COUNTIF($C$25:$C$33,D33)+COUNTIF($C$57:$C$75,D33)+COUNTIF(#REF!,D33)&gt;1,NOT(ISBLANK(D33)))</formula>
    </cfRule>
  </conditionalFormatting>
  <conditionalFormatting sqref="D36">
    <cfRule type="duplicateValues" dxfId="224" priority="143"/>
    <cfRule type="duplicateValues" dxfId="223" priority="144"/>
    <cfRule type="expression" dxfId="222" priority="145" stopIfTrue="1">
      <formula>AND(COUNTIF($C$87:$C$64762,D36)+COUNTIF($C$76:$C$85,D36)+COUNTIF(#REF!,D36)+COUNTIF($C$1:$C$7,D36)+COUNTIF($C$10:$C$19,D36)+COUNTIF($C$25:$C$25,D36)+COUNTIF(#REF!,D36)+COUNTIF(#REF!,D36)+COUNTIF(#REF!,D36)+COUNTIF(#REF!,D36)+COUNTIF(#REF!,D36)+COUNTIF(#REF!,D36)+COUNTIF($C$40:$C$45,D36)+COUNTIF($C$57:$C$64,D36)+COUNTIF(#REF!,D36)+COUNTIF(#REF!,D36)+COUNTIF($C$68:$C$75,D36)&gt;1,NOT(ISBLANK(D36)))</formula>
    </cfRule>
    <cfRule type="expression" dxfId="221" priority="146" stopIfTrue="1">
      <formula>AND(COUNTIF($C$87:$C$64762,D36)+COUNTIF($C$76:$C$85,D36)+COUNTIF($C$1:$C$7,D36)+COUNTIF(#REF!,D36)+COUNTIF(#REF!,D36)+COUNTIF($C$10:$C$21,D36)+COUNTIF(#REF!,D36)+COUNTIF(#REF!,D36)+COUNTIF(#REF!,D36)+COUNTIF($C$40:$C$46,D36)+COUNTIF(#REF!,D36)+COUNTIF($C$57:$C$64,D36)+COUNTIF($C$25:$C$25,D36)+COUNTIF(#REF!,D36)+COUNTIF(#REF!,D36)+COUNTIF(#REF!,D36)+COUNTIF($C$66:$C$75,D36)&gt;1,NOT(ISBLANK(D36)))</formula>
    </cfRule>
    <cfRule type="expression" dxfId="220" priority="147" stopIfTrue="1">
      <formula>AND(COUNTIF($C$87:$C$64762,D36)+COUNTIF($C$76:$C$85,D36)+COUNTIF(#REF!,D36)+COUNTIF($C$1:$C$7,D36)+COUNTIF($C$10:$C$21,D36)+COUNTIF(#REF!,D36)+COUNTIF(#REF!,D36)+COUNTIF($C$57:$C$64,D36)+COUNTIF(#REF!,D36)+COUNTIF($C$25:$C$25,D36)+COUNTIF(#REF!,D36)+COUNTIF(#REF!,D36)+COUNTIF(#REF!,D36)+COUNTIF($C$40:$C$46,D36)+COUNTIF(#REF!,D36)+COUNTIF($C$66:$C$75,D36)&gt;1,NOT(ISBLANK(D36)))</formula>
    </cfRule>
    <cfRule type="expression" dxfId="219" priority="148" stopIfTrue="1">
      <formula>AND(COUNTIF($C$76:$C$64762,D36)+COUNTIF(#REF!,D36)+COUNTIF($C$1:$C$22,D36)+COUNTIF(#REF!,D36)+COUNTIF($C$40:$C$46,D36)+COUNTIF($C$25:$C$33,D36)+COUNTIF($C$57:$C$75,D36)+COUNTIF(#REF!,D36)&gt;1,NOT(ISBLANK(D36)))</formula>
    </cfRule>
  </conditionalFormatting>
  <conditionalFormatting sqref="D37">
    <cfRule type="duplicateValues" dxfId="218" priority="149"/>
    <cfRule type="duplicateValues" dxfId="217" priority="150"/>
    <cfRule type="expression" dxfId="216" priority="151" stopIfTrue="1">
      <formula>AND(COUNTIF($C$87:$C$64762,D37)+COUNTIF($C$76:$C$85,D37)+COUNTIF(#REF!,D37)+COUNTIF($C$1:$C$7,D37)+COUNTIF($C$10:$C$19,D37)+COUNTIF($C$25:$C$25,D37)+COUNTIF(#REF!,D37)+COUNTIF(#REF!,D37)+COUNTIF(#REF!,D37)+COUNTIF(#REF!,D37)+COUNTIF(#REF!,D37)+COUNTIF(#REF!,D37)+COUNTIF($C$40:$C$45,D37)+COUNTIF($C$57:$C$64,D37)+COUNTIF(#REF!,D37)+COUNTIF(#REF!,D37)+COUNTIF($C$68:$C$75,D37)&gt;1,NOT(ISBLANK(D37)))</formula>
    </cfRule>
    <cfRule type="expression" dxfId="215" priority="152" stopIfTrue="1">
      <formula>AND(COUNTIF($C$87:$C$64762,D37)+COUNTIF($C$76:$C$85,D37)+COUNTIF($C$1:$C$7,D37)+COUNTIF(#REF!,D37)+COUNTIF(#REF!,D37)+COUNTIF($C$10:$C$21,D37)+COUNTIF(#REF!,D37)+COUNTIF(#REF!,D37)+COUNTIF(#REF!,D37)+COUNTIF($C$40:$C$46,D37)+COUNTIF(#REF!,D37)+COUNTIF($C$57:$C$64,D37)+COUNTIF($C$25:$C$25,D37)+COUNTIF(#REF!,D37)+COUNTIF(#REF!,D37)+COUNTIF(#REF!,D37)+COUNTIF($C$66:$C$75,D37)&gt;1,NOT(ISBLANK(D37)))</formula>
    </cfRule>
    <cfRule type="expression" dxfId="214" priority="153" stopIfTrue="1">
      <formula>AND(COUNTIF($C$87:$C$64762,D37)+COUNTIF($C$76:$C$85,D37)+COUNTIF(#REF!,D37)+COUNTIF($C$1:$C$7,D37)+COUNTIF($C$10:$C$21,D37)+COUNTIF(#REF!,D37)+COUNTIF(#REF!,D37)+COUNTIF($C$57:$C$64,D37)+COUNTIF(#REF!,D37)+COUNTIF($C$25:$C$25,D37)+COUNTIF(#REF!,D37)+COUNTIF(#REF!,D37)+COUNTIF(#REF!,D37)+COUNTIF($C$40:$C$46,D37)+COUNTIF(#REF!,D37)+COUNTIF($C$66:$C$75,D37)&gt;1,NOT(ISBLANK(D37)))</formula>
    </cfRule>
    <cfRule type="expression" dxfId="213" priority="154" stopIfTrue="1">
      <formula>AND(COUNTIF($C$76:$C$64762,D37)+COUNTIF(#REF!,D37)+COUNTIF($C$1:$C$22,D37)+COUNTIF(#REF!,D37)+COUNTIF($C$40:$C$46,D37)+COUNTIF($C$25:$C$33,D37)+COUNTIF($C$57:$C$75,D37)+COUNTIF(#REF!,D37)&gt;1,NOT(ISBLANK(D37)))</formula>
    </cfRule>
  </conditionalFormatting>
  <conditionalFormatting sqref="D38">
    <cfRule type="duplicateValues" dxfId="212" priority="155"/>
    <cfRule type="expression" dxfId="211" priority="156" stopIfTrue="1">
      <formula>AND(COUNTIF($C$87:$C$64762,D38)+COUNTIF($C$76:$C$85,D38)+COUNTIF(#REF!,D38)+COUNTIF($C$1:$C$7,D38)+COUNTIF($C$10:$C$21,D38)+COUNTIF(#REF!,D38)+COUNTIF(#REF!,D38)+COUNTIF($C$57:$C$64,D38)+COUNTIF(#REF!,D38)+COUNTIF($C$25:$C$25,D38)+COUNTIF(#REF!,D38)+COUNTIF(#REF!,D38)+COUNTIF(#REF!,D38)+COUNTIF($C$40:$C$46,D38)+COUNTIF(#REF!,D38)+COUNTIF($C$66:$C$75,D38)&gt;1,NOT(ISBLANK(D38)))</formula>
    </cfRule>
    <cfRule type="expression" dxfId="210" priority="157" stopIfTrue="1">
      <formula>AND(COUNTIF($C$76:$C$64762,D38)+COUNTIF(#REF!,D38)+COUNTIF($C$1:$C$22,D38)+COUNTIF(#REF!,D38)+COUNTIF($C$40:$C$46,D38)+COUNTIF($C$25:$C$33,D38)+COUNTIF($C$57:$C$75,D38)+COUNTIF(#REF!,D38)&gt;1,NOT(ISBLANK(D38)))</formula>
    </cfRule>
    <cfRule type="duplicateValues" dxfId="209" priority="158"/>
    <cfRule type="expression" dxfId="208" priority="159" stopIfTrue="1">
      <formula>AND(COUNTIF($C$87:$C$64762,D38)+COUNTIF($C$76:$C$85,D38)+COUNTIF(#REF!,D38)+COUNTIF($C$1:$C$7,D38)+COUNTIF($C$10:$C$19,D38)+COUNTIF($C$25:$C$25,D38)+COUNTIF(#REF!,D38)+COUNTIF(#REF!,D38)+COUNTIF(#REF!,D38)+COUNTIF(#REF!,D38)+COUNTIF(#REF!,D38)+COUNTIF(#REF!,D38)+COUNTIF($C$40:$C$45,D38)+COUNTIF($C$57:$C$64,D38)+COUNTIF(#REF!,D38)+COUNTIF(#REF!,D38)+COUNTIF($C$68:$C$75,D38)&gt;1,NOT(ISBLANK(D38)))</formula>
    </cfRule>
    <cfRule type="expression" dxfId="207" priority="160" stopIfTrue="1">
      <formula>AND(COUNTIF($C$87:$C$64762,D38)+COUNTIF($C$76:$C$85,D38)+COUNTIF($C$1:$C$7,D38)+COUNTIF(#REF!,D38)+COUNTIF(#REF!,D38)+COUNTIF($C$10:$C$21,D38)+COUNTIF(#REF!,D38)+COUNTIF(#REF!,D38)+COUNTIF(#REF!,D38)+COUNTIF($C$40:$C$46,D38)+COUNTIF(#REF!,D38)+COUNTIF($C$57:$C$64,D38)+COUNTIF($C$25:$C$25,D38)+COUNTIF(#REF!,D38)+COUNTIF(#REF!,D38)+COUNTIF(#REF!,D38)+COUNTIF($C$66:$C$75,D38)&gt;1,NOT(ISBLANK(D38)))</formula>
    </cfRule>
  </conditionalFormatting>
  <conditionalFormatting sqref="D39">
    <cfRule type="duplicateValues" dxfId="206" priority="161"/>
    <cfRule type="duplicateValues" dxfId="205" priority="162"/>
    <cfRule type="expression" dxfId="204" priority="163" stopIfTrue="1">
      <formula>AND(COUNTIF($C$87:$C$64762,D39)+COUNTIF($C$76:$C$85,D39)+COUNTIF(#REF!,D39)+COUNTIF($C$1:$C$7,D39)+COUNTIF($C$10:$C$19,D39)+COUNTIF($C$25:$C$25,D39)+COUNTIF(#REF!,D39)+COUNTIF(#REF!,D39)+COUNTIF(#REF!,D39)+COUNTIF(#REF!,D39)+COUNTIF(#REF!,D39)+COUNTIF(#REF!,D39)+COUNTIF($C$40:$C$45,D39)+COUNTIF($C$57:$C$64,D39)+COUNTIF(#REF!,D39)+COUNTIF(#REF!,D39)+COUNTIF($C$68:$C$75,D39)&gt;1,NOT(ISBLANK(D39)))</formula>
    </cfRule>
    <cfRule type="expression" dxfId="203" priority="164" stopIfTrue="1">
      <formula>AND(COUNTIF($C$87:$C$64762,D39)+COUNTIF($C$76:$C$85,D39)+COUNTIF($C$1:$C$7,D39)+COUNTIF(#REF!,D39)+COUNTIF(#REF!,D39)+COUNTIF($C$10:$C$21,D39)+COUNTIF(#REF!,D39)+COUNTIF(#REF!,D39)+COUNTIF(#REF!,D39)+COUNTIF($C$40:$C$46,D39)+COUNTIF(#REF!,D39)+COUNTIF($C$57:$C$64,D39)+COUNTIF($C$25:$C$25,D39)+COUNTIF(#REF!,D39)+COUNTIF(#REF!,D39)+COUNTIF(#REF!,D39)+COUNTIF($C$66:$C$75,D39)&gt;1,NOT(ISBLANK(D39)))</formula>
    </cfRule>
    <cfRule type="expression" dxfId="202" priority="165" stopIfTrue="1">
      <formula>AND(COUNTIF($C$87:$C$64762,D39)+COUNTIF($C$76:$C$85,D39)+COUNTIF(#REF!,D39)+COUNTIF($C$1:$C$7,D39)+COUNTIF($C$10:$C$21,D39)+COUNTIF(#REF!,D39)+COUNTIF(#REF!,D39)+COUNTIF($C$57:$C$64,D39)+COUNTIF(#REF!,D39)+COUNTIF($C$25:$C$25,D39)+COUNTIF(#REF!,D39)+COUNTIF(#REF!,D39)+COUNTIF(#REF!,D39)+COUNTIF($C$40:$C$46,D39)+COUNTIF(#REF!,D39)+COUNTIF($C$66:$C$75,D39)&gt;1,NOT(ISBLANK(D39)))</formula>
    </cfRule>
    <cfRule type="expression" dxfId="201" priority="166" stopIfTrue="1">
      <formula>AND(COUNTIF($C$76:$C$64762,D39)+COUNTIF(#REF!,D39)+COUNTIF($C$1:$C$22,D39)+COUNTIF(#REF!,D39)+COUNTIF($C$40:$C$46,D39)+COUNTIF($C$25:$C$33,D39)+COUNTIF($C$57:$C$75,D39)+COUNTIF(#REF!,D39)&gt;1,NOT(ISBLANK(D39)))</formula>
    </cfRule>
  </conditionalFormatting>
  <conditionalFormatting sqref="D42">
    <cfRule type="duplicateValues" dxfId="200" priority="167"/>
    <cfRule type="expression" dxfId="199" priority="168" stopIfTrue="1">
      <formula>AND(COUNTIF($C$87:$C$64762,D42)+COUNTIF($C$76:$C$85,D42)+COUNTIF(#REF!,D42)+COUNTIF($C$1:$C$7,D42)+COUNTIF($C$10:$C$19,D42)+COUNTIF($C$25:$C$25,D42)+COUNTIF(#REF!,D42)+COUNTIF(#REF!,D42)+COUNTIF(#REF!,D42)+COUNTIF(#REF!,D42)+COUNTIF(#REF!,D42)+COUNTIF(#REF!,D42)+COUNTIF($C$40:$C$45,D42)+COUNTIF($C$57:$C$64,D42)+COUNTIF(#REF!,D42)+COUNTIF(#REF!,D42)+COUNTIF($C$68:$C$75,D42)&gt;1,NOT(ISBLANK(D42)))</formula>
    </cfRule>
    <cfRule type="expression" dxfId="198" priority="169" stopIfTrue="1">
      <formula>AND(COUNTIF($C$87:$C$64762,D42)+COUNTIF($C$76:$C$85,D42)+COUNTIF($C$1:$C$7,D42)+COUNTIF(#REF!,D42)+COUNTIF(#REF!,D42)+COUNTIF($C$10:$C$21,D42)+COUNTIF(#REF!,D42)+COUNTIF(#REF!,D42)+COUNTIF(#REF!,D42)+COUNTIF($C$40:$C$46,D42)+COUNTIF(#REF!,D42)+COUNTIF($C$57:$C$64,D42)+COUNTIF($C$25:$C$25,D42)+COUNTIF(#REF!,D42)+COUNTIF(#REF!,D42)+COUNTIF(#REF!,D42)+COUNTIF($C$66:$C$75,D42)&gt;1,NOT(ISBLANK(D42)))</formula>
    </cfRule>
    <cfRule type="expression" dxfId="197" priority="170" stopIfTrue="1">
      <formula>AND(COUNTIF($C$80:$C$85,D42)+COUNTIF($C$68:$C$70,D42)+COUNTIF($C$41:$C$41,D42)+COUNTIF($C$1:$C$5,D42)+COUNTIF($C$10:$C$10,D42)+COUNTIF(#REF!,D42)+COUNTIF($C$13:$C$19,D42)+COUNTIF($C$25:$C$25,D42)+COUNTIF($C$43:$C$45,D42)+COUNTIF(#REF!,D42)+COUNTIF(#REF!,D42)+COUNTIF(#REF!,D42)+COUNTIF(#REF!,D42)+COUNTIF(#REF!,D42)+COUNTIF(#REF!,D42)+COUNTIF(#REF!,D42)+COUNTIF(#REF!,D42)+COUNTIF(#REF!,D42)+COUNTIF(#REF!,D42)+COUNTIF(#REF!,D42)+COUNTIF($C$87:$C$64762,D42)+COUNTIF($C$57:$C$64,D42)+COUNTIF(#REF!,D42)+COUNTIF($C$72:$C$75,D42)&gt;1,NOT(ISBLANK(D42)))</formula>
    </cfRule>
    <cfRule type="expression" dxfId="196" priority="171" stopIfTrue="1">
      <formula>AND(COUNTIF($C$87:$C$64762,D42)+COUNTIF($C$76:$C$85,D42)+COUNTIF(#REF!,D42)+COUNTIF($C$1:$C$7,D42)+COUNTIF($C$10:$C$21,D42)+COUNTIF(#REF!,D42)+COUNTIF(#REF!,D42)+COUNTIF($C$57:$C$64,D42)+COUNTIF(#REF!,D42)+COUNTIF($C$25:$C$25,D42)+COUNTIF(#REF!,D42)+COUNTIF(#REF!,D42)+COUNTIF(#REF!,D42)+COUNTIF($C$40:$C$46,D42)+COUNTIF(#REF!,D42)+COUNTIF($C$66:$C$75,D42)&gt;1,NOT(ISBLANK(D42)))</formula>
    </cfRule>
    <cfRule type="expression" dxfId="195" priority="172" stopIfTrue="1">
      <formula>AND(COUNTIF($C$76:$C$64762,D42)+COUNTIF(#REF!,D42)+COUNTIF($C$1:$C$22,D42)+COUNTIF(#REF!,D42)+COUNTIF($C$40:$C$46,D42)+COUNTIF($C$25:$C$33,D42)+COUNTIF($C$57:$C$75,D42)+COUNTIF(#REF!,D42)&gt;1,NOT(ISBLANK(D42)))</formula>
    </cfRule>
    <cfRule type="expression" dxfId="194" priority="173" stopIfTrue="1">
      <formula>AND(COUNTIF($C$80:$C$85,D42)+COUNTIF($C$68:$C$70,D42)+COUNTIF($C$1:$C$5,D42)+COUNTIF($C$10:$C$10,D42)+COUNTIF(#REF!,D42)+COUNTIF($C$13:$C$19,D42)+COUNTIF($C$25:$C$25,D42)+COUNTIF($C$41:$C$41,D42)+COUNTIF($C$43:$C$45,D42)+COUNTIF(#REF!,D42)+COUNTIF(#REF!,D42)+COUNTIF(#REF!,D42)+COUNTIF(#REF!,D42)+COUNTIF(#REF!,D42)+COUNTIF(#REF!,D42)+COUNTIF(#REF!,D42)+COUNTIF(#REF!,D42)+COUNTIF(#REF!,D42)+COUNTIF(#REF!,D42)+COUNTIF(#REF!,D42)+COUNTIF($C$87:$C$64324,D42)+COUNTIF($C$57:$C$64,D42)+COUNTIF(#REF!,D42)+COUNTIF($C$72:$C$75,D42)&gt;1,NOT(ISBLANK(D42)))</formula>
    </cfRule>
    <cfRule type="expression" dxfId="193" priority="174" stopIfTrue="1">
      <formula>AND(COUNTIF($C$80:$C$85,D42)+COUNTIF($C$41:$C$41,D42)+COUNTIF(#REF!,D42)+COUNTIF($C$1:$C$5,D42)+COUNTIF($C$10:$C$10,D42)+COUNTIF(#REF!,D42)+COUNTIF($C$14:$C$14,D42)+COUNTIF($C$18:$C$19,D42)+COUNTIF($C$25:$C$25,D42)+COUNTIF(#REF!,D42)+COUNTIF(#REF!,D42)+COUNTIF(#REF!,D42)+COUNTIF(#REF!,D42)+COUNTIF(#REF!,D42)+COUNTIF($C$68:$C$70,D42)+COUNTIF($C$72:$C$75,D42)+COUNTIF(#REF!,D42)+COUNTIF($C$57:$C$58,D42)+COUNTIF($C$43:$C$45,D42)+COUNTIF($C$60:$C$64,D42)+COUNTIF(#REF!,D42)+COUNTIF($C$87:$C$64324,D42)&gt;1,NOT(ISBLANK(D42)))</formula>
    </cfRule>
  </conditionalFormatting>
  <conditionalFormatting sqref="D5:D82">
    <cfRule type="duplicateValues" dxfId="192" priority="175"/>
  </conditionalFormatting>
  <conditionalFormatting sqref="D9">
    <cfRule type="duplicateValues" dxfId="191" priority="176"/>
    <cfRule type="expression" dxfId="190" priority="177" stopIfTrue="1">
      <formula>AND(COUNTIF($C$87:$C$64762,D9)+COUNTIF($C$76:$C$85,D9)+COUNTIF(#REF!,D9)+COUNTIF($C$1:$C$7,D9)+COUNTIF($C$10:$C$19,D9)+COUNTIF($C$25:$C$25,D9)+COUNTIF(#REF!,D9)+COUNTIF(#REF!,D9)+COUNTIF(#REF!,D9)+COUNTIF(#REF!,D9)+COUNTIF(#REF!,D9)+COUNTIF(#REF!,D9)+COUNTIF($C$40:$C$45,D9)+COUNTIF($C$57:$C$64,D9)+COUNTIF(#REF!,D9)+COUNTIF(#REF!,D9)+COUNTIF($C$68:$C$75,D9)&gt;1,NOT(ISBLANK(D9)))</formula>
    </cfRule>
    <cfRule type="expression" dxfId="189" priority="178" stopIfTrue="1">
      <formula>AND(COUNTIF($C$87:$C$64762,D9)+COUNTIF($C$76:$C$85,D9)+COUNTIF($C$1:$C$7,D9)+COUNTIF(#REF!,D9)+COUNTIF(#REF!,D9)+COUNTIF($C$10:$C$21,D9)+COUNTIF(#REF!,D9)+COUNTIF(#REF!,D9)+COUNTIF(#REF!,D9)+COUNTIF($C$40:$C$46,D9)+COUNTIF(#REF!,D9)+COUNTIF($C$57:$C$64,D9)+COUNTIF($C$25:$C$25,D9)+COUNTIF(#REF!,D9)+COUNTIF(#REF!,D9)+COUNTIF(#REF!,D9)+COUNTIF($C$66:$C$75,D9)&gt;1,NOT(ISBLANK(D9)))</formula>
    </cfRule>
    <cfRule type="expression" dxfId="188" priority="179" stopIfTrue="1">
      <formula>AND(COUNTIF($C$80:$C$85,D9)+COUNTIF($C$68:$C$70,D9)+COUNTIF($C$41:$C$41,D9)+COUNTIF($C$1:$C$5,D9)+COUNTIF($C$10:$C$10,D9)+COUNTIF(#REF!,D9)+COUNTIF($C$13:$C$19,D9)+COUNTIF($C$25:$C$25,D9)+COUNTIF($C$43:$C$45,D9)+COUNTIF(#REF!,D9)+COUNTIF(#REF!,D9)+COUNTIF(#REF!,D9)+COUNTIF(#REF!,D9)+COUNTIF(#REF!,D9)+COUNTIF(#REF!,D9)+COUNTIF(#REF!,D9)+COUNTIF(#REF!,D9)+COUNTIF(#REF!,D9)+COUNTIF(#REF!,D9)+COUNTIF(#REF!,D9)+COUNTIF($C$87:$C$64762,D9)+COUNTIF($C$57:$C$64,D9)+COUNTIF(#REF!,D9)+COUNTIF($C$72:$C$75,D9)&gt;1,NOT(ISBLANK(D9)))</formula>
    </cfRule>
    <cfRule type="expression" dxfId="187" priority="180" stopIfTrue="1">
      <formula>AND(COUNTIF($C$87:$C$64762,D9)+COUNTIF($C$76:$C$85,D9)+COUNTIF(#REF!,D9)+COUNTIF($C$1:$C$7,D9)+COUNTIF($C$10:$C$21,D9)+COUNTIF(#REF!,D9)+COUNTIF(#REF!,D9)+COUNTIF($C$57:$C$64,D9)+COUNTIF(#REF!,D9)+COUNTIF($C$25:$C$25,D9)+COUNTIF(#REF!,D9)+COUNTIF(#REF!,D9)+COUNTIF(#REF!,D9)+COUNTIF($C$40:$C$46,D9)+COUNTIF(#REF!,D9)+COUNTIF($C$66:$C$75,D9)&gt;1,NOT(ISBLANK(D9)))</formula>
    </cfRule>
    <cfRule type="expression" dxfId="186" priority="181" stopIfTrue="1">
      <formula>AND(COUNTIF($C$76:$C$64762,D9)+COUNTIF(#REF!,D9)+COUNTIF($C$1:$C$22,D9)+COUNTIF(#REF!,D9)+COUNTIF($C$40:$C$46,D9)+COUNTIF($C$25:$C$33,D9)+COUNTIF($C$57:$C$75,D9)+COUNTIF(#REF!,D9)&gt;1,NOT(ISBLANK(D9)))</formula>
    </cfRule>
    <cfRule type="expression" dxfId="185" priority="182" stopIfTrue="1">
      <formula>AND(COUNTIF($C$80:$C$85,D9)+COUNTIF($C$68:$C$70,D9)+COUNTIF($C$1:$C$5,D9)+COUNTIF($C$10:$C$10,D9)+COUNTIF(#REF!,D9)+COUNTIF($C$13:$C$19,D9)+COUNTIF($C$25:$C$25,D9)+COUNTIF($C$41:$C$41,D9)+COUNTIF($C$43:$C$45,D9)+COUNTIF(#REF!,D9)+COUNTIF(#REF!,D9)+COUNTIF(#REF!,D9)+COUNTIF(#REF!,D9)+COUNTIF(#REF!,D9)+COUNTIF(#REF!,D9)+COUNTIF(#REF!,D9)+COUNTIF(#REF!,D9)+COUNTIF(#REF!,D9)+COUNTIF(#REF!,D9)+COUNTIF(#REF!,D9)+COUNTIF($C$87:$C$64324,D9)+COUNTIF($C$57:$C$64,D9)+COUNTIF(#REF!,D9)+COUNTIF($C$72:$C$75,D9)&gt;1,NOT(ISBLANK(D9)))</formula>
    </cfRule>
    <cfRule type="expression" dxfId="184" priority="183" stopIfTrue="1">
      <formula>AND(COUNTIF($C$80:$C$85,D9)+COUNTIF($C$41:$C$41,D9)+COUNTIF(#REF!,D9)+COUNTIF($C$1:$C$5,D9)+COUNTIF($C$10:$C$10,D9)+COUNTIF(#REF!,D9)+COUNTIF($C$14:$C$14,D9)+COUNTIF($C$18:$C$19,D9)+COUNTIF($C$25:$C$25,D9)+COUNTIF(#REF!,D9)+COUNTIF(#REF!,D9)+COUNTIF(#REF!,D9)+COUNTIF(#REF!,D9)+COUNTIF(#REF!,D9)+COUNTIF($C$68:$C$70,D9)+COUNTIF($C$72:$C$75,D9)+COUNTIF(#REF!,D9)+COUNTIF($C$57:$C$58,D9)+COUNTIF($C$43:$C$45,D9)+COUNTIF($C$60:$C$64,D9)+COUNTIF(#REF!,D9)+COUNTIF($C$87:$C$64324,D9)&gt;1,NOT(ISBLANK(D9)))</formula>
    </cfRule>
  </conditionalFormatting>
  <conditionalFormatting sqref="D1:D4">
    <cfRule type="expression" dxfId="183" priority="184" stopIfTrue="1">
      <formula>AND(COUNTIF($D$116:$D$65305,D1)+COUNTIF($D$78:$D$114,D1)+COUNTIF(#REF!,D1)+COUNTIF($D$1:$D$7,D1)+COUNTIF($D$8:$D$20,D1)+COUNTIF(#REF!,D1)+COUNTIF($D$33:$D$34,D1)+COUNTIF($D$57:$D$63,D1)+COUNTIF(#REF!,D1)+COUNTIF($D$26:$D$26,D1)+COUNTIF(#REF!,D1)+COUNTIF(#REF!,D1)+COUNTIF($D$76:$D$77,D1)+COUNTIF($D$40:$D$46,D1)+COUNTIF(#REF!,D1)+COUNTIF($D$66:$D$75,D1)&gt;1,NOT(ISBLANK(D1)))</formula>
    </cfRule>
  </conditionalFormatting>
  <conditionalFormatting sqref="D1:D4">
    <cfRule type="expression" dxfId="182" priority="185" stopIfTrue="1">
      <formula>AND(COUNTIF($D$78:$D$65305,D1)+COUNTIF(#REF!,D1)+COUNTIF($D$1:$D$21,D1)+COUNTIF($D$76:$D$77,D1)+COUNTIF($D$40:$D$46,D1)+COUNTIF($D$26:$D$34,D1)+COUNTIF($D$57:$D$75,D1)+COUNTIF(#REF!,D1)&gt;1,NOT(ISBLANK(D1)))</formula>
    </cfRule>
  </conditionalFormatting>
  <conditionalFormatting sqref="D6">
    <cfRule type="duplicateValues" dxfId="181" priority="186"/>
    <cfRule type="duplicateValues" dxfId="180" priority="187"/>
    <cfRule type="expression" dxfId="179" priority="188" stopIfTrue="1">
      <formula>AND(COUNTIF($C$76:$C$64762,D6)+COUNTIF(#REF!,D6)+COUNTIF($C$1:$C$22,D6)+COUNTIF(#REF!,D6)+COUNTIF($C$40:$C$46,D6)+COUNTIF($C$25:$C$33,D6)+COUNTIF($C$57:$C$75,D6)+COUNTIF(#REF!,D6)&gt;1,NOT(ISBLANK(D6)))</formula>
    </cfRule>
    <cfRule type="expression" dxfId="178" priority="189" stopIfTrue="1">
      <formula>AND(COUNTIF($C$87:$C$64762,D6)+COUNTIF($C$76:$C$85,D6)+COUNTIF(#REF!,D6)+COUNTIF($C$1:$C$7,D6)+COUNTIF($C$10:$C$21,D6)+COUNTIF(#REF!,D6)+COUNTIF(#REF!,D6)+COUNTIF($C$57:$C$64,D6)+COUNTIF(#REF!,D6)+COUNTIF($C$25:$C$25,D6)+COUNTIF(#REF!,D6)+COUNTIF(#REF!,D6)+COUNTIF(#REF!,D6)+COUNTIF($C$40:$C$46,D6)+COUNTIF(#REF!,D6)+COUNTIF($C$66:$C$75,D6)&gt;1,NOT(ISBLANK(D6)))</formula>
    </cfRule>
    <cfRule type="expression" dxfId="177" priority="190" stopIfTrue="1">
      <formula>AND(COUNTIF($C$87:$C$64762,D6)+COUNTIF($C$76:$C$85,D6)+COUNTIF(#REF!,D6)+COUNTIF($C$1:$C$7,D6)+COUNTIF($C$10:$C$19,D6)+COUNTIF($C$25:$C$25,D6)+COUNTIF(#REF!,D6)+COUNTIF(#REF!,D6)+COUNTIF(#REF!,D6)+COUNTIF(#REF!,D6)+COUNTIF(#REF!,D6)+COUNTIF(#REF!,D6)+COUNTIF($C$40:$C$45,D6)+COUNTIF($C$57:$C$64,D6)+COUNTIF(#REF!,D6)+COUNTIF(#REF!,D6)+COUNTIF($C$68:$C$75,D6)&gt;1,NOT(ISBLANK(D6)))</formula>
    </cfRule>
    <cfRule type="expression" dxfId="176" priority="191" stopIfTrue="1">
      <formula>AND(COUNTIF($C$87:$C$64762,D6)+COUNTIF($C$76:$C$85,D6)+COUNTIF($C$1:$C$7,D6)+COUNTIF(#REF!,D6)+COUNTIF(#REF!,D6)+COUNTIF($C$10:$C$21,D6)+COUNTIF(#REF!,D6)+COUNTIF(#REF!,D6)+COUNTIF(#REF!,D6)+COUNTIF($C$40:$C$46,D6)+COUNTIF(#REF!,D6)+COUNTIF($C$57:$C$64,D6)+COUNTIF($C$25:$C$25,D6)+COUNTIF(#REF!,D6)+COUNTIF(#REF!,D6)+COUNTIF(#REF!,D6)+COUNTIF($C$66:$C$75,D6)&gt;1,NOT(ISBLANK(D6)))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07E0-F921-489D-B321-34C7283B5930}">
  <dimension ref="A1:AX43"/>
  <sheetViews>
    <sheetView workbookViewId="0">
      <selection activeCell="H4" sqref="H4"/>
    </sheetView>
  </sheetViews>
  <sheetFormatPr defaultColWidth="8" defaultRowHeight="14.25"/>
  <cols>
    <col min="1" max="3" width="8" style="144"/>
    <col min="4" max="4" width="12.625" style="144" customWidth="1"/>
    <col min="5" max="5" width="9.75" style="144" customWidth="1"/>
    <col min="6" max="6" width="9.125" style="144" customWidth="1"/>
    <col min="7" max="7" width="13.125" style="144" customWidth="1"/>
    <col min="8" max="8" width="8.875" style="144" customWidth="1"/>
    <col min="9" max="10" width="9.125" style="144" customWidth="1"/>
    <col min="11" max="12" width="10.875" style="144" customWidth="1"/>
    <col min="13" max="13" width="12.625" style="144" customWidth="1"/>
    <col min="14" max="15" width="9.125" style="144" customWidth="1"/>
    <col min="16" max="16" width="16.125" style="144" customWidth="1"/>
    <col min="17" max="17" width="12.25" style="144" customWidth="1"/>
    <col min="18" max="18" width="10" style="144" customWidth="1"/>
    <col min="19" max="19" width="9.625" style="144" customWidth="1"/>
    <col min="20" max="20" width="12.375" style="144" customWidth="1"/>
    <col min="21" max="21" width="8" style="144" customWidth="1"/>
    <col min="22" max="22" width="9.625" style="144" customWidth="1"/>
    <col min="23" max="23" width="8.25" style="144" customWidth="1"/>
    <col min="24" max="24" width="10.375" style="144" customWidth="1"/>
    <col min="25" max="29" width="8.25" style="144" customWidth="1"/>
    <col min="30" max="30" width="11.75" style="144" customWidth="1"/>
    <col min="31" max="31" width="8" style="147"/>
    <col min="32" max="16384" width="8" style="144"/>
  </cols>
  <sheetData>
    <row r="1" spans="1:34" ht="16.5">
      <c r="B1" s="145" t="s">
        <v>498</v>
      </c>
      <c r="C1" s="146" t="s">
        <v>499</v>
      </c>
      <c r="D1" s="146" t="s">
        <v>499</v>
      </c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7" t="s">
        <v>500</v>
      </c>
      <c r="AF1" s="148" t="s">
        <v>501</v>
      </c>
    </row>
    <row r="2" spans="1:34" ht="16.5">
      <c r="B2" s="149"/>
      <c r="C2" s="150"/>
      <c r="D2" s="151"/>
      <c r="E2" s="151" t="s">
        <v>502</v>
      </c>
      <c r="F2" s="151" t="s">
        <v>503</v>
      </c>
      <c r="G2" s="151" t="s">
        <v>504</v>
      </c>
      <c r="H2" s="151" t="s">
        <v>502</v>
      </c>
      <c r="I2" s="151" t="s">
        <v>505</v>
      </c>
      <c r="J2" s="152" t="s">
        <v>506</v>
      </c>
      <c r="K2" s="152" t="s">
        <v>507</v>
      </c>
      <c r="L2" s="152" t="s">
        <v>508</v>
      </c>
      <c r="M2" s="152" t="s">
        <v>506</v>
      </c>
      <c r="N2" s="152" t="s">
        <v>507</v>
      </c>
      <c r="O2" s="152" t="s">
        <v>509</v>
      </c>
      <c r="P2" s="152" t="s">
        <v>506</v>
      </c>
      <c r="Q2" s="152" t="s">
        <v>510</v>
      </c>
      <c r="R2" s="152" t="s">
        <v>511</v>
      </c>
      <c r="S2" s="152" t="s">
        <v>512</v>
      </c>
      <c r="T2" s="152" t="s">
        <v>513</v>
      </c>
      <c r="U2" s="152" t="s">
        <v>514</v>
      </c>
      <c r="V2" s="152" t="s">
        <v>515</v>
      </c>
      <c r="W2" s="152" t="s">
        <v>516</v>
      </c>
      <c r="X2" s="152" t="s">
        <v>514</v>
      </c>
      <c r="Y2" s="152" t="s">
        <v>513</v>
      </c>
      <c r="Z2" s="152" t="s">
        <v>517</v>
      </c>
      <c r="AA2" s="152" t="s">
        <v>518</v>
      </c>
      <c r="AB2" s="152" t="s">
        <v>519</v>
      </c>
      <c r="AC2" s="152" t="s">
        <v>520</v>
      </c>
      <c r="AD2" s="150"/>
      <c r="AF2" s="153"/>
    </row>
    <row r="3" spans="1:34" ht="36.75" customHeight="1">
      <c r="B3" s="154" t="s">
        <v>521</v>
      </c>
      <c r="C3" s="155" t="s">
        <v>327</v>
      </c>
      <c r="D3" s="156">
        <v>1</v>
      </c>
      <c r="E3" s="157">
        <v>1</v>
      </c>
      <c r="F3" s="158">
        <v>0</v>
      </c>
      <c r="G3" s="159" t="s">
        <v>522</v>
      </c>
      <c r="H3" s="155">
        <v>6</v>
      </c>
      <c r="I3" s="158">
        <v>600</v>
      </c>
      <c r="J3" s="155">
        <v>60</v>
      </c>
      <c r="K3" s="158">
        <v>51</v>
      </c>
      <c r="L3" s="160">
        <f t="shared" ref="L3:L7" si="0">K3*J3</f>
        <v>3060</v>
      </c>
      <c r="M3" s="155">
        <v>40</v>
      </c>
      <c r="N3" s="158">
        <v>9</v>
      </c>
      <c r="O3" s="155">
        <f t="shared" ref="O3:O7" si="1">M3*N3</f>
        <v>360</v>
      </c>
      <c r="P3" s="155">
        <v>500</v>
      </c>
      <c r="Q3" s="158">
        <v>455</v>
      </c>
      <c r="R3" s="161">
        <f t="shared" ref="R3:R7" si="2">IFERROR(K3/Q3,"")</f>
        <v>0.11208791208791209</v>
      </c>
      <c r="S3" s="158"/>
      <c r="T3" s="155">
        <f t="shared" ref="T3:T7" si="3">S3*K3</f>
        <v>0</v>
      </c>
      <c r="U3" s="161">
        <f t="shared" ref="U3:U7" si="4">IFERROR(N3/K3,"")</f>
        <v>0.17647058823529413</v>
      </c>
      <c r="V3" s="158">
        <v>0</v>
      </c>
      <c r="W3" s="155">
        <f t="shared" ref="W3:W7" si="5">N3*V3</f>
        <v>0</v>
      </c>
      <c r="X3" s="155"/>
      <c r="Y3" s="158"/>
      <c r="Z3" s="155">
        <f t="shared" ref="Z3:Z7" si="6">X3*Y3</f>
        <v>0</v>
      </c>
      <c r="AA3" s="162">
        <v>70</v>
      </c>
      <c r="AB3" s="161">
        <f t="shared" ref="AB3:AB7" si="7">IFERROR(K3/AA3,"")</f>
        <v>0.72857142857142854</v>
      </c>
      <c r="AC3" s="163">
        <v>-200</v>
      </c>
      <c r="AD3" s="164">
        <f>I3+L3+O3+T3+W3+Z3+AC3+F3</f>
        <v>3820</v>
      </c>
      <c r="AE3" s="165" t="s">
        <v>327</v>
      </c>
      <c r="AF3" s="144">
        <f>AD3</f>
        <v>3820</v>
      </c>
    </row>
    <row r="4" spans="1:34" ht="16.7" customHeight="1">
      <c r="B4" s="154" t="s">
        <v>521</v>
      </c>
      <c r="C4" s="155" t="s">
        <v>324</v>
      </c>
      <c r="D4" s="156"/>
      <c r="E4" s="157">
        <v>1</v>
      </c>
      <c r="F4" s="158">
        <v>0</v>
      </c>
      <c r="G4" s="159"/>
      <c r="H4" s="155">
        <v>6</v>
      </c>
      <c r="I4" s="158">
        <v>600</v>
      </c>
      <c r="J4" s="155">
        <v>60</v>
      </c>
      <c r="K4" s="158">
        <v>48</v>
      </c>
      <c r="L4" s="155">
        <f t="shared" si="0"/>
        <v>2880</v>
      </c>
      <c r="M4" s="155">
        <v>40</v>
      </c>
      <c r="N4" s="158">
        <v>13</v>
      </c>
      <c r="O4" s="155">
        <f t="shared" si="1"/>
        <v>520</v>
      </c>
      <c r="P4" s="155">
        <v>500</v>
      </c>
      <c r="Q4" s="158">
        <v>441</v>
      </c>
      <c r="R4" s="161">
        <f t="shared" si="2"/>
        <v>0.10884353741496598</v>
      </c>
      <c r="S4" s="158"/>
      <c r="T4" s="155">
        <f t="shared" si="3"/>
        <v>0</v>
      </c>
      <c r="U4" s="161">
        <f t="shared" si="4"/>
        <v>0.27083333333333331</v>
      </c>
      <c r="V4" s="158">
        <v>20</v>
      </c>
      <c r="W4" s="155">
        <f t="shared" si="5"/>
        <v>260</v>
      </c>
      <c r="X4" s="155">
        <v>1000</v>
      </c>
      <c r="Y4" s="158">
        <v>1</v>
      </c>
      <c r="Z4" s="155">
        <f t="shared" si="6"/>
        <v>1000</v>
      </c>
      <c r="AA4" s="162">
        <v>55</v>
      </c>
      <c r="AB4" s="161">
        <f t="shared" si="7"/>
        <v>0.87272727272727268</v>
      </c>
      <c r="AC4" s="163">
        <v>-100</v>
      </c>
      <c r="AD4" s="164">
        <f t="shared" ref="AD4:AD8" si="8">I4+L4+O4+T4+W4+Z4+AC4+F4</f>
        <v>5160</v>
      </c>
      <c r="AE4" s="165" t="s">
        <v>324</v>
      </c>
      <c r="AF4" s="144">
        <f>AD4</f>
        <v>5160</v>
      </c>
    </row>
    <row r="5" spans="1:34" ht="20.100000000000001" customHeight="1">
      <c r="B5" s="154" t="s">
        <v>521</v>
      </c>
      <c r="C5" s="155" t="s">
        <v>330</v>
      </c>
      <c r="D5" s="156"/>
      <c r="E5" s="157">
        <v>1</v>
      </c>
      <c r="F5" s="158">
        <v>0</v>
      </c>
      <c r="G5" s="159"/>
      <c r="H5" s="155">
        <v>6</v>
      </c>
      <c r="I5" s="158">
        <v>600</v>
      </c>
      <c r="J5" s="155">
        <v>60</v>
      </c>
      <c r="K5" s="158">
        <v>57</v>
      </c>
      <c r="L5" s="155">
        <f t="shared" si="0"/>
        <v>3420</v>
      </c>
      <c r="M5" s="155">
        <v>40</v>
      </c>
      <c r="N5" s="158">
        <v>16</v>
      </c>
      <c r="O5" s="155">
        <f t="shared" si="1"/>
        <v>640</v>
      </c>
      <c r="P5" s="155">
        <v>500</v>
      </c>
      <c r="Q5" s="158">
        <v>458</v>
      </c>
      <c r="R5" s="161">
        <f t="shared" si="2"/>
        <v>0.12445414847161572</v>
      </c>
      <c r="S5" s="158"/>
      <c r="T5" s="155">
        <f t="shared" si="3"/>
        <v>0</v>
      </c>
      <c r="U5" s="161">
        <f t="shared" si="4"/>
        <v>0.2807017543859649</v>
      </c>
      <c r="V5" s="158">
        <v>20</v>
      </c>
      <c r="W5" s="155">
        <f t="shared" si="5"/>
        <v>320</v>
      </c>
      <c r="X5" s="155"/>
      <c r="Y5" s="158"/>
      <c r="Z5" s="155">
        <f t="shared" si="6"/>
        <v>0</v>
      </c>
      <c r="AA5" s="162">
        <v>70</v>
      </c>
      <c r="AB5" s="161">
        <f t="shared" si="7"/>
        <v>0.81428571428571428</v>
      </c>
      <c r="AC5" s="163">
        <v>-200</v>
      </c>
      <c r="AD5" s="164">
        <f t="shared" si="8"/>
        <v>4780</v>
      </c>
      <c r="AE5" s="165" t="s">
        <v>330</v>
      </c>
      <c r="AF5" s="144">
        <f>AD5</f>
        <v>4780</v>
      </c>
    </row>
    <row r="6" spans="1:34" ht="20.100000000000001" customHeight="1">
      <c r="B6" s="154" t="s">
        <v>521</v>
      </c>
      <c r="C6" s="155" t="s">
        <v>328</v>
      </c>
      <c r="D6" s="156"/>
      <c r="E6" s="157">
        <v>1</v>
      </c>
      <c r="F6" s="158">
        <v>0</v>
      </c>
      <c r="G6" s="159"/>
      <c r="H6" s="155">
        <v>6</v>
      </c>
      <c r="I6" s="158">
        <v>600</v>
      </c>
      <c r="J6" s="155">
        <v>60</v>
      </c>
      <c r="K6" s="158">
        <v>64</v>
      </c>
      <c r="L6" s="155">
        <f t="shared" si="0"/>
        <v>3840</v>
      </c>
      <c r="M6" s="155">
        <v>40</v>
      </c>
      <c r="N6" s="158">
        <v>15</v>
      </c>
      <c r="O6" s="155">
        <f t="shared" si="1"/>
        <v>600</v>
      </c>
      <c r="P6" s="155">
        <v>500</v>
      </c>
      <c r="Q6" s="158">
        <v>457</v>
      </c>
      <c r="R6" s="161">
        <f t="shared" si="2"/>
        <v>0.14004376367614879</v>
      </c>
      <c r="S6" s="158"/>
      <c r="T6" s="155">
        <f t="shared" si="3"/>
        <v>0</v>
      </c>
      <c r="U6" s="161">
        <f t="shared" si="4"/>
        <v>0.234375</v>
      </c>
      <c r="V6" s="158">
        <v>20</v>
      </c>
      <c r="W6" s="155">
        <f t="shared" si="5"/>
        <v>300</v>
      </c>
      <c r="X6" s="155"/>
      <c r="Y6" s="158"/>
      <c r="Z6" s="155">
        <f t="shared" si="6"/>
        <v>0</v>
      </c>
      <c r="AA6" s="162">
        <v>70</v>
      </c>
      <c r="AB6" s="161">
        <f t="shared" si="7"/>
        <v>0.91428571428571426</v>
      </c>
      <c r="AC6" s="163">
        <v>-100</v>
      </c>
      <c r="AD6" s="164">
        <f t="shared" si="8"/>
        <v>5240</v>
      </c>
      <c r="AE6" s="165" t="s">
        <v>328</v>
      </c>
      <c r="AF6" s="144">
        <f>AD6</f>
        <v>5240</v>
      </c>
    </row>
    <row r="7" spans="1:34" ht="16.5">
      <c r="B7" s="154" t="s">
        <v>521</v>
      </c>
      <c r="C7" s="155" t="s">
        <v>326</v>
      </c>
      <c r="D7" s="156"/>
      <c r="E7" s="157">
        <v>1</v>
      </c>
      <c r="F7" s="158">
        <v>0</v>
      </c>
      <c r="G7" s="159"/>
      <c r="H7" s="155">
        <v>6</v>
      </c>
      <c r="I7" s="158">
        <v>600</v>
      </c>
      <c r="J7" s="155">
        <v>60</v>
      </c>
      <c r="K7" s="158">
        <v>71</v>
      </c>
      <c r="L7" s="155">
        <f t="shared" si="0"/>
        <v>4260</v>
      </c>
      <c r="M7" s="155">
        <v>40</v>
      </c>
      <c r="N7" s="158">
        <v>16</v>
      </c>
      <c r="O7" s="155">
        <f t="shared" si="1"/>
        <v>640</v>
      </c>
      <c r="P7" s="155">
        <v>500</v>
      </c>
      <c r="Q7" s="158">
        <v>422</v>
      </c>
      <c r="R7" s="161">
        <f t="shared" si="2"/>
        <v>0.16824644549763032</v>
      </c>
      <c r="S7" s="158">
        <v>10</v>
      </c>
      <c r="T7" s="155">
        <f t="shared" si="3"/>
        <v>710</v>
      </c>
      <c r="U7" s="161">
        <f t="shared" si="4"/>
        <v>0.22535211267605634</v>
      </c>
      <c r="V7" s="158">
        <v>20</v>
      </c>
      <c r="W7" s="155">
        <f t="shared" si="5"/>
        <v>320</v>
      </c>
      <c r="X7" s="155"/>
      <c r="Y7" s="158"/>
      <c r="Z7" s="155">
        <f t="shared" si="6"/>
        <v>0</v>
      </c>
      <c r="AA7" s="162">
        <v>70</v>
      </c>
      <c r="AB7" s="161">
        <f t="shared" si="7"/>
        <v>1.0142857142857142</v>
      </c>
      <c r="AC7" s="163"/>
      <c r="AD7" s="164">
        <f t="shared" si="8"/>
        <v>6530</v>
      </c>
      <c r="AE7" s="165" t="s">
        <v>326</v>
      </c>
      <c r="AF7" s="144">
        <f>AD7</f>
        <v>6530</v>
      </c>
    </row>
    <row r="8" spans="1:34">
      <c r="B8" s="166"/>
      <c r="C8" s="166"/>
      <c r="D8" s="166"/>
      <c r="E8" s="167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</row>
    <row r="9" spans="1:34" ht="16.5">
      <c r="B9" s="145" t="s">
        <v>498</v>
      </c>
      <c r="C9" s="146" t="s">
        <v>499</v>
      </c>
      <c r="D9" s="146" t="s">
        <v>523</v>
      </c>
      <c r="E9" s="146"/>
      <c r="F9" s="146"/>
      <c r="G9" s="146" t="s">
        <v>524</v>
      </c>
      <c r="H9" s="146"/>
      <c r="I9" s="146"/>
      <c r="J9" s="146" t="s">
        <v>525</v>
      </c>
      <c r="K9" s="146"/>
      <c r="L9" s="146"/>
      <c r="M9" s="146" t="s">
        <v>526</v>
      </c>
      <c r="N9" s="146"/>
      <c r="O9" s="146"/>
      <c r="P9" s="146" t="s">
        <v>527</v>
      </c>
      <c r="Q9" s="146"/>
      <c r="R9" s="146"/>
      <c r="S9" s="146" t="s">
        <v>528</v>
      </c>
      <c r="T9" s="146"/>
      <c r="U9" s="146"/>
      <c r="V9" s="146" t="s">
        <v>529</v>
      </c>
      <c r="W9" s="146"/>
      <c r="X9" s="146"/>
      <c r="Y9" s="146" t="s">
        <v>500</v>
      </c>
      <c r="Z9" s="168"/>
      <c r="AA9" s="168"/>
      <c r="AB9" s="168"/>
      <c r="AC9" s="168"/>
      <c r="AD9" s="168"/>
    </row>
    <row r="10" spans="1:34" ht="16.5">
      <c r="B10" s="149"/>
      <c r="C10" s="150"/>
      <c r="D10" s="151" t="s">
        <v>502</v>
      </c>
      <c r="E10" s="151" t="s">
        <v>503</v>
      </c>
      <c r="F10" s="151" t="s">
        <v>504</v>
      </c>
      <c r="G10" s="151" t="s">
        <v>502</v>
      </c>
      <c r="H10" s="151" t="s">
        <v>505</v>
      </c>
      <c r="I10" s="151" t="s">
        <v>506</v>
      </c>
      <c r="J10" s="152" t="s">
        <v>507</v>
      </c>
      <c r="K10" s="152" t="s">
        <v>508</v>
      </c>
      <c r="L10" s="152" t="s">
        <v>506</v>
      </c>
      <c r="M10" s="152" t="s">
        <v>507</v>
      </c>
      <c r="N10" s="152"/>
      <c r="O10" s="152" t="s">
        <v>506</v>
      </c>
      <c r="P10" s="152" t="s">
        <v>530</v>
      </c>
      <c r="Q10" s="152" t="s">
        <v>531</v>
      </c>
      <c r="R10" s="152" t="s">
        <v>514</v>
      </c>
      <c r="S10" s="152" t="s">
        <v>515</v>
      </c>
      <c r="T10" s="152" t="s">
        <v>516</v>
      </c>
      <c r="U10" s="152" t="s">
        <v>514</v>
      </c>
      <c r="V10" s="152" t="s">
        <v>519</v>
      </c>
      <c r="W10" s="152" t="s">
        <v>520</v>
      </c>
      <c r="X10" s="152" t="s">
        <v>532</v>
      </c>
      <c r="Y10" s="150"/>
      <c r="Z10" s="168"/>
      <c r="AA10" s="168"/>
      <c r="AB10" s="168"/>
      <c r="AC10" s="168"/>
      <c r="AD10" s="168"/>
    </row>
    <row r="11" spans="1:34" ht="16.5">
      <c r="B11" s="169" t="s">
        <v>533</v>
      </c>
      <c r="C11" s="155" t="s">
        <v>389</v>
      </c>
      <c r="D11" s="156">
        <v>1</v>
      </c>
      <c r="E11" s="157">
        <v>1</v>
      </c>
      <c r="F11" s="158">
        <v>0</v>
      </c>
      <c r="G11" s="159" t="s">
        <v>522</v>
      </c>
      <c r="H11" s="155">
        <v>6</v>
      </c>
      <c r="I11" s="158">
        <v>600</v>
      </c>
      <c r="J11" s="155">
        <v>60</v>
      </c>
      <c r="K11" s="158">
        <v>74</v>
      </c>
      <c r="L11" s="160">
        <v>4440</v>
      </c>
      <c r="M11" s="155">
        <v>40</v>
      </c>
      <c r="N11" s="158">
        <v>15</v>
      </c>
      <c r="O11" s="155">
        <v>600</v>
      </c>
      <c r="P11" s="170">
        <v>6</v>
      </c>
      <c r="Q11" s="158">
        <v>100</v>
      </c>
      <c r="R11" s="155">
        <v>600</v>
      </c>
      <c r="S11" s="157">
        <v>0.20270270270270299</v>
      </c>
      <c r="T11" s="158">
        <v>20</v>
      </c>
      <c r="U11" s="155">
        <v>300</v>
      </c>
      <c r="V11" s="162">
        <v>60</v>
      </c>
      <c r="W11" s="157">
        <v>1.2333333333333301</v>
      </c>
      <c r="X11" s="163"/>
      <c r="Y11" s="164">
        <v>6540</v>
      </c>
      <c r="Z11" s="168"/>
      <c r="AA11" s="168"/>
      <c r="AB11" s="168"/>
      <c r="AC11" s="168"/>
      <c r="AD11" s="168"/>
      <c r="AE11" s="155" t="str">
        <f>C11</f>
        <v>李春梅</v>
      </c>
      <c r="AF11" s="144">
        <f>Y11</f>
        <v>6540</v>
      </c>
    </row>
    <row r="12" spans="1:34" ht="16.5">
      <c r="B12" s="169" t="s">
        <v>533</v>
      </c>
      <c r="C12" s="155" t="s">
        <v>393</v>
      </c>
      <c r="D12" s="156"/>
      <c r="E12" s="157">
        <v>1</v>
      </c>
      <c r="F12" s="158">
        <v>0</v>
      </c>
      <c r="G12" s="159"/>
      <c r="H12" s="155">
        <v>6</v>
      </c>
      <c r="I12" s="158">
        <v>600</v>
      </c>
      <c r="J12" s="155">
        <v>60</v>
      </c>
      <c r="K12" s="158">
        <v>57</v>
      </c>
      <c r="L12" s="155">
        <v>3420</v>
      </c>
      <c r="M12" s="155">
        <v>40</v>
      </c>
      <c r="N12" s="158">
        <v>9</v>
      </c>
      <c r="O12" s="155">
        <v>360</v>
      </c>
      <c r="P12" s="170">
        <v>5</v>
      </c>
      <c r="Q12" s="158">
        <v>100</v>
      </c>
      <c r="R12" s="155">
        <v>500</v>
      </c>
      <c r="S12" s="157">
        <v>0.157894736842105</v>
      </c>
      <c r="T12" s="158"/>
      <c r="U12" s="155">
        <v>0</v>
      </c>
      <c r="V12" s="162">
        <v>60</v>
      </c>
      <c r="W12" s="157">
        <v>0.95</v>
      </c>
      <c r="X12" s="163">
        <v>171</v>
      </c>
      <c r="Y12" s="164">
        <v>4709</v>
      </c>
      <c r="Z12" s="168"/>
      <c r="AA12" s="168"/>
      <c r="AB12" s="168"/>
      <c r="AC12" s="168"/>
      <c r="AD12" s="168"/>
      <c r="AE12" s="155" t="str">
        <f>C12</f>
        <v>魏艳</v>
      </c>
      <c r="AF12" s="144">
        <f>Y12</f>
        <v>4709</v>
      </c>
    </row>
    <row r="13" spans="1:34" ht="16.5">
      <c r="A13" s="166"/>
      <c r="B13" s="169" t="s">
        <v>533</v>
      </c>
      <c r="C13" s="155" t="s">
        <v>390</v>
      </c>
      <c r="D13" s="156"/>
      <c r="E13" s="157">
        <v>1</v>
      </c>
      <c r="F13" s="158">
        <v>0</v>
      </c>
      <c r="G13" s="159"/>
      <c r="H13" s="155">
        <v>6</v>
      </c>
      <c r="I13" s="158">
        <v>600</v>
      </c>
      <c r="J13" s="155">
        <v>60</v>
      </c>
      <c r="K13" s="158">
        <v>56</v>
      </c>
      <c r="L13" s="155">
        <v>3360</v>
      </c>
      <c r="M13" s="155">
        <v>40</v>
      </c>
      <c r="N13" s="158">
        <v>12</v>
      </c>
      <c r="O13" s="155">
        <v>480</v>
      </c>
      <c r="P13" s="170">
        <v>6</v>
      </c>
      <c r="Q13" s="158">
        <v>100</v>
      </c>
      <c r="R13" s="155">
        <v>600</v>
      </c>
      <c r="S13" s="157">
        <v>0.214285714285714</v>
      </c>
      <c r="T13" s="158">
        <v>20</v>
      </c>
      <c r="U13" s="155">
        <v>240</v>
      </c>
      <c r="V13" s="162">
        <v>60</v>
      </c>
      <c r="W13" s="157">
        <v>0.93333333333333302</v>
      </c>
      <c r="X13" s="163">
        <v>225</v>
      </c>
      <c r="Y13" s="164">
        <v>5055</v>
      </c>
      <c r="Z13" s="168"/>
      <c r="AA13" s="166"/>
      <c r="AB13" s="166"/>
      <c r="AC13" s="166"/>
      <c r="AD13" s="166"/>
      <c r="AE13" s="155" t="str">
        <f>C13</f>
        <v>谷雨</v>
      </c>
      <c r="AF13" s="144">
        <f>Y13</f>
        <v>5055</v>
      </c>
      <c r="AG13" s="166"/>
      <c r="AH13" s="166"/>
    </row>
    <row r="14" spans="1:34" ht="16.5">
      <c r="B14" s="166"/>
      <c r="C14" s="166"/>
      <c r="D14" s="166"/>
      <c r="E14" s="167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5"/>
    </row>
    <row r="15" spans="1:34" ht="16.5">
      <c r="B15" s="145" t="s">
        <v>498</v>
      </c>
      <c r="C15" s="146" t="s">
        <v>499</v>
      </c>
      <c r="D15" s="146" t="s">
        <v>523</v>
      </c>
      <c r="E15" s="146"/>
      <c r="F15" s="146"/>
      <c r="G15" s="146" t="s">
        <v>524</v>
      </c>
      <c r="H15" s="146"/>
      <c r="I15" s="146"/>
      <c r="J15" s="146" t="s">
        <v>525</v>
      </c>
      <c r="K15" s="146"/>
      <c r="L15" s="146"/>
      <c r="M15" s="146" t="s">
        <v>526</v>
      </c>
      <c r="N15" s="146"/>
      <c r="O15" s="146"/>
      <c r="P15" s="146" t="s">
        <v>534</v>
      </c>
      <c r="Q15" s="146"/>
      <c r="R15" s="146"/>
      <c r="S15" s="146"/>
      <c r="T15" s="146"/>
      <c r="U15" s="146"/>
      <c r="V15" s="146"/>
      <c r="W15" s="146"/>
      <c r="X15" s="146" t="s">
        <v>535</v>
      </c>
      <c r="Y15" s="146"/>
      <c r="Z15" s="146"/>
      <c r="AA15" s="146" t="s">
        <v>529</v>
      </c>
      <c r="AB15" s="146"/>
      <c r="AC15" s="146"/>
      <c r="AD15" s="146" t="s">
        <v>500</v>
      </c>
      <c r="AE15" s="165" t="s">
        <v>425</v>
      </c>
      <c r="AF15" s="144">
        <f>AD17</f>
        <v>4130</v>
      </c>
    </row>
    <row r="16" spans="1:34" ht="16.5">
      <c r="A16" s="166"/>
      <c r="B16" s="149"/>
      <c r="C16" s="150"/>
      <c r="D16" s="151" t="s">
        <v>502</v>
      </c>
      <c r="E16" s="151" t="s">
        <v>503</v>
      </c>
      <c r="F16" s="151" t="s">
        <v>504</v>
      </c>
      <c r="G16" s="151" t="s">
        <v>502</v>
      </c>
      <c r="H16" s="151" t="s">
        <v>505</v>
      </c>
      <c r="I16" s="151" t="s">
        <v>506</v>
      </c>
      <c r="J16" s="152" t="s">
        <v>507</v>
      </c>
      <c r="K16" s="152" t="s">
        <v>508</v>
      </c>
      <c r="L16" s="152" t="s">
        <v>506</v>
      </c>
      <c r="M16" s="152" t="s">
        <v>507</v>
      </c>
      <c r="N16" s="152" t="s">
        <v>509</v>
      </c>
      <c r="O16" s="152" t="s">
        <v>506</v>
      </c>
      <c r="P16" s="152" t="s">
        <v>510</v>
      </c>
      <c r="Q16" s="152" t="s">
        <v>511</v>
      </c>
      <c r="R16" s="152" t="s">
        <v>512</v>
      </c>
      <c r="S16" s="152" t="s">
        <v>513</v>
      </c>
      <c r="T16" s="152" t="s">
        <v>514</v>
      </c>
      <c r="U16" s="152" t="s">
        <v>515</v>
      </c>
      <c r="V16" s="152" t="s">
        <v>516</v>
      </c>
      <c r="W16" s="152" t="s">
        <v>514</v>
      </c>
      <c r="X16" s="152" t="s">
        <v>513</v>
      </c>
      <c r="Y16" s="152" t="s">
        <v>517</v>
      </c>
      <c r="Z16" s="152" t="s">
        <v>518</v>
      </c>
      <c r="AA16" s="152" t="s">
        <v>519</v>
      </c>
      <c r="AB16" s="152" t="s">
        <v>520</v>
      </c>
      <c r="AC16" s="152" t="s">
        <v>532</v>
      </c>
      <c r="AD16" s="150"/>
      <c r="AE16" s="165" t="s">
        <v>394</v>
      </c>
      <c r="AF16" s="144">
        <f>W32</f>
        <v>3638</v>
      </c>
      <c r="AG16" s="166"/>
      <c r="AH16" s="166"/>
    </row>
    <row r="17" spans="1:50" ht="16.5">
      <c r="B17" s="155" t="s">
        <v>536</v>
      </c>
      <c r="C17" s="155" t="s">
        <v>425</v>
      </c>
      <c r="D17" s="157">
        <v>1</v>
      </c>
      <c r="E17" s="157">
        <v>1</v>
      </c>
      <c r="F17" s="158">
        <v>0</v>
      </c>
      <c r="G17" s="151" t="s">
        <v>522</v>
      </c>
      <c r="H17" s="155">
        <v>6</v>
      </c>
      <c r="I17" s="158">
        <v>600</v>
      </c>
      <c r="J17" s="155">
        <v>60</v>
      </c>
      <c r="K17" s="158">
        <v>38</v>
      </c>
      <c r="L17" s="160">
        <f>K17*J17</f>
        <v>2280</v>
      </c>
      <c r="M17" s="155">
        <v>35</v>
      </c>
      <c r="N17" s="158">
        <v>14</v>
      </c>
      <c r="O17" s="155">
        <f>M17*N17</f>
        <v>490</v>
      </c>
      <c r="P17" s="155">
        <v>600</v>
      </c>
      <c r="Q17" s="158"/>
      <c r="R17" s="157" t="str">
        <f>IFERROR(K17/Q17,"")</f>
        <v/>
      </c>
      <c r="S17" s="158">
        <v>20</v>
      </c>
      <c r="T17" s="155">
        <f>S17*K17</f>
        <v>760</v>
      </c>
      <c r="U17" s="157">
        <f>IFERROR(N17/K17,"")</f>
        <v>0.36842105263157893</v>
      </c>
      <c r="V17" s="158"/>
      <c r="W17" s="155">
        <f>N17*V17</f>
        <v>0</v>
      </c>
      <c r="X17" s="155"/>
      <c r="Y17" s="158"/>
      <c r="Z17" s="155">
        <f>X17*Y17</f>
        <v>0</v>
      </c>
      <c r="AA17" s="162"/>
      <c r="AB17" s="157" t="str">
        <f>IFERROR(K17/AA17,"")</f>
        <v/>
      </c>
      <c r="AC17" s="163"/>
      <c r="AD17" s="164">
        <f>I17+L17+O17+T17+W17+Z17-AC17-F17</f>
        <v>4130</v>
      </c>
      <c r="AE17" s="165"/>
    </row>
    <row r="18" spans="1:50">
      <c r="B18" s="166" t="s">
        <v>537</v>
      </c>
      <c r="C18" s="166"/>
      <c r="D18" s="166"/>
      <c r="E18" s="167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</row>
    <row r="19" spans="1:50">
      <c r="B19" s="166" t="s">
        <v>538</v>
      </c>
      <c r="C19" s="166"/>
      <c r="D19" s="166"/>
      <c r="E19" s="167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</row>
    <row r="20" spans="1:50">
      <c r="B20" s="166" t="s">
        <v>539</v>
      </c>
      <c r="C20" s="166"/>
      <c r="D20" s="166"/>
      <c r="E20" s="167"/>
      <c r="F20" s="168"/>
      <c r="G20" s="168"/>
      <c r="H20" s="171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</row>
    <row r="21" spans="1:50" ht="12.95" customHeight="1">
      <c r="B21" s="166" t="s">
        <v>540</v>
      </c>
      <c r="C21" s="166"/>
      <c r="D21" s="166"/>
      <c r="E21" s="167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</row>
    <row r="22" spans="1:50">
      <c r="B22" s="172" t="s">
        <v>541</v>
      </c>
      <c r="C22" s="166"/>
      <c r="D22" s="166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</row>
    <row r="23" spans="1:50">
      <c r="B23" s="172" t="s">
        <v>542</v>
      </c>
      <c r="C23" s="166"/>
      <c r="D23" s="166"/>
      <c r="E23" s="167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</row>
    <row r="24" spans="1:50" ht="36.75" customHeight="1">
      <c r="B24" s="172" t="s">
        <v>543</v>
      </c>
      <c r="C24" s="166"/>
      <c r="D24" s="166"/>
      <c r="E24" s="167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</row>
    <row r="25" spans="1:50" ht="12.95" customHeight="1">
      <c r="B25" s="172" t="s">
        <v>544</v>
      </c>
      <c r="C25" s="166"/>
      <c r="D25" s="166"/>
      <c r="E25" s="167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</row>
    <row r="26" spans="1:50" ht="12.95" customHeight="1">
      <c r="B26" s="166" t="s">
        <v>545</v>
      </c>
      <c r="C26" s="166"/>
      <c r="D26" s="166"/>
      <c r="E26" s="167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</row>
    <row r="27" spans="1:50" ht="12.95" customHeight="1">
      <c r="B27" s="173" t="s">
        <v>546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</row>
    <row r="28" spans="1:50">
      <c r="B28" s="166"/>
      <c r="C28" s="166"/>
      <c r="D28" s="166"/>
      <c r="E28" s="167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74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</row>
    <row r="29" spans="1:50">
      <c r="B29" s="166"/>
      <c r="C29" s="166"/>
      <c r="D29" s="166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74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</row>
    <row r="30" spans="1:50">
      <c r="C30" s="175"/>
      <c r="D30" s="175"/>
      <c r="E30" s="175"/>
      <c r="F30" s="176"/>
      <c r="G30" s="176"/>
      <c r="H30" s="176"/>
      <c r="I30" s="176"/>
      <c r="J30" s="176"/>
      <c r="K30" s="176"/>
      <c r="L30" s="177" t="s">
        <v>547</v>
      </c>
      <c r="M30" s="176"/>
      <c r="N30" s="176"/>
      <c r="O30" s="176"/>
      <c r="P30" s="176"/>
      <c r="Q30" s="176"/>
      <c r="R30" s="176"/>
      <c r="AB30" s="168"/>
      <c r="AC30" s="168"/>
      <c r="AD30" s="168"/>
      <c r="AE30" s="174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</row>
    <row r="31" spans="1:50" s="181" customFormat="1" ht="57">
      <c r="A31" s="144"/>
      <c r="B31" s="144"/>
      <c r="C31" s="178" t="s">
        <v>548</v>
      </c>
      <c r="D31" s="178" t="s">
        <v>549</v>
      </c>
      <c r="E31" s="179" t="s">
        <v>550</v>
      </c>
      <c r="F31" s="179" t="s">
        <v>551</v>
      </c>
      <c r="G31" s="179" t="s">
        <v>552</v>
      </c>
      <c r="H31" s="179" t="s">
        <v>553</v>
      </c>
      <c r="I31" s="179" t="s">
        <v>554</v>
      </c>
      <c r="J31" s="179" t="s">
        <v>555</v>
      </c>
      <c r="K31" s="179" t="s">
        <v>556</v>
      </c>
      <c r="L31" s="179" t="s">
        <v>557</v>
      </c>
      <c r="M31" s="179" t="s">
        <v>558</v>
      </c>
      <c r="N31" s="179" t="s">
        <v>559</v>
      </c>
      <c r="O31" s="179" t="s">
        <v>560</v>
      </c>
      <c r="P31" s="180" t="s">
        <v>561</v>
      </c>
      <c r="Q31" s="180" t="s">
        <v>562</v>
      </c>
      <c r="R31" s="180" t="s">
        <v>563</v>
      </c>
      <c r="S31" s="180" t="s">
        <v>564</v>
      </c>
      <c r="T31" s="144" t="s">
        <v>565</v>
      </c>
      <c r="U31" s="144" t="s">
        <v>504</v>
      </c>
      <c r="V31" s="144" t="s">
        <v>566</v>
      </c>
      <c r="W31" s="144" t="s">
        <v>567</v>
      </c>
      <c r="X31" s="144" t="s">
        <v>568</v>
      </c>
      <c r="Y31" s="168"/>
      <c r="Z31" s="168"/>
      <c r="AA31" s="168"/>
      <c r="AB31" s="168"/>
      <c r="AC31" s="168"/>
      <c r="AD31" s="168"/>
      <c r="AE31" s="174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</row>
    <row r="32" spans="1:50" ht="20.100000000000001" customHeight="1">
      <c r="C32" s="182" t="s">
        <v>394</v>
      </c>
      <c r="D32" s="182" t="s">
        <v>569</v>
      </c>
      <c r="E32" s="182">
        <v>1000</v>
      </c>
      <c r="F32" s="182">
        <v>200</v>
      </c>
      <c r="G32" s="183">
        <v>280</v>
      </c>
      <c r="H32" s="183">
        <v>1000</v>
      </c>
      <c r="I32" s="182"/>
      <c r="J32" s="182">
        <v>600</v>
      </c>
      <c r="K32" s="182">
        <v>2500</v>
      </c>
      <c r="L32" s="182">
        <v>102</v>
      </c>
      <c r="M32" s="182">
        <v>2472</v>
      </c>
      <c r="N32" s="184">
        <v>0.98880000000000001</v>
      </c>
      <c r="O32" s="182">
        <v>54</v>
      </c>
      <c r="P32" s="184">
        <v>0.52941176470588203</v>
      </c>
      <c r="Q32" s="183">
        <v>2040</v>
      </c>
      <c r="R32" s="183">
        <v>317.64705882352899</v>
      </c>
      <c r="S32" s="185"/>
      <c r="T32" s="185">
        <v>0</v>
      </c>
      <c r="U32" s="186"/>
      <c r="V32" s="187">
        <v>3638</v>
      </c>
      <c r="W32" s="188">
        <v>3638</v>
      </c>
      <c r="X32" s="189">
        <v>4838</v>
      </c>
      <c r="Y32" s="168"/>
      <c r="Z32" s="168"/>
      <c r="AA32" s="168"/>
      <c r="AB32" s="168"/>
      <c r="AC32" s="168"/>
      <c r="AD32" s="168"/>
      <c r="AE32" s="174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</row>
    <row r="35" spans="1:34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90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74"/>
      <c r="AF35" s="166"/>
      <c r="AG35" s="166"/>
      <c r="AH35" s="166"/>
    </row>
    <row r="36" spans="1:34">
      <c r="A36" s="191"/>
      <c r="B36" s="191"/>
      <c r="C36" s="191"/>
      <c r="D36" s="191"/>
      <c r="E36" s="191"/>
      <c r="F36" s="191"/>
      <c r="G36" s="191"/>
      <c r="H36" s="191"/>
      <c r="I36" s="191"/>
      <c r="J36" s="191"/>
      <c r="K36" s="192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3"/>
      <c r="AF36" s="191"/>
      <c r="AG36" s="191"/>
      <c r="AH36" s="191"/>
    </row>
    <row r="37" spans="1:34">
      <c r="A37" s="191"/>
      <c r="B37" s="191"/>
      <c r="C37" s="191"/>
      <c r="D37" s="191"/>
      <c r="E37" s="191"/>
      <c r="F37" s="191"/>
      <c r="G37" s="191"/>
      <c r="H37" s="191"/>
      <c r="I37" s="191"/>
      <c r="J37" s="191"/>
      <c r="K37" s="192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3"/>
      <c r="AF37" s="191"/>
      <c r="AG37" s="191"/>
      <c r="AH37" s="191"/>
    </row>
    <row r="38" spans="1:34">
      <c r="A38" s="191"/>
      <c r="B38" s="191"/>
      <c r="C38" s="191"/>
      <c r="D38" s="191"/>
      <c r="E38" s="191"/>
      <c r="F38" s="191"/>
      <c r="G38" s="194"/>
      <c r="H38" s="191"/>
      <c r="I38" s="191"/>
      <c r="J38" s="191"/>
      <c r="K38" s="192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3"/>
      <c r="AF38" s="191"/>
      <c r="AG38" s="191"/>
      <c r="AH38" s="191"/>
    </row>
    <row r="39" spans="1:34">
      <c r="A39" s="191"/>
      <c r="B39" s="191"/>
      <c r="C39" s="191"/>
      <c r="D39" s="191"/>
      <c r="E39" s="191"/>
      <c r="F39" s="191"/>
      <c r="G39" s="191"/>
      <c r="H39" s="191"/>
      <c r="I39" s="191"/>
      <c r="J39" s="191"/>
      <c r="K39" s="192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3"/>
      <c r="AF39" s="191"/>
      <c r="AG39" s="191"/>
      <c r="AH39" s="191"/>
    </row>
    <row r="40" spans="1:34">
      <c r="A40" s="195"/>
      <c r="B40" s="191"/>
      <c r="C40" s="191"/>
      <c r="D40" s="191"/>
      <c r="E40" s="191"/>
      <c r="F40" s="191"/>
      <c r="G40" s="191"/>
      <c r="H40" s="191"/>
      <c r="I40" s="191"/>
      <c r="J40" s="191"/>
      <c r="K40" s="192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3"/>
      <c r="AF40" s="191"/>
      <c r="AG40" s="191"/>
      <c r="AH40" s="191"/>
    </row>
    <row r="41" spans="1:34">
      <c r="A41" s="195"/>
      <c r="B41" s="191"/>
      <c r="C41" s="191"/>
      <c r="D41" s="191"/>
      <c r="E41" s="191"/>
      <c r="F41" s="191"/>
      <c r="G41" s="191"/>
      <c r="H41" s="191"/>
      <c r="I41" s="191"/>
      <c r="J41" s="191"/>
      <c r="K41" s="192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3"/>
      <c r="AF41" s="191"/>
      <c r="AG41" s="191"/>
      <c r="AH41" s="191"/>
    </row>
    <row r="42" spans="1:34">
      <c r="A42" s="195"/>
      <c r="B42" s="191"/>
      <c r="C42" s="191"/>
      <c r="D42" s="191"/>
      <c r="E42" s="191"/>
      <c r="F42" s="191"/>
      <c r="G42" s="191"/>
      <c r="H42" s="191"/>
      <c r="I42" s="191"/>
      <c r="J42" s="191"/>
      <c r="K42" s="192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3"/>
      <c r="AF42" s="191"/>
      <c r="AG42" s="191"/>
      <c r="AH42" s="191"/>
    </row>
    <row r="43" spans="1:34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2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3"/>
      <c r="AF43" s="191"/>
      <c r="AG43" s="191"/>
      <c r="AH43" s="191"/>
    </row>
  </sheetData>
  <mergeCells count="32">
    <mergeCell ref="M15:O15"/>
    <mergeCell ref="P15:W15"/>
    <mergeCell ref="X15:Z15"/>
    <mergeCell ref="AA15:AC15"/>
    <mergeCell ref="AD15:AD16"/>
    <mergeCell ref="B27:O27"/>
    <mergeCell ref="M9:O9"/>
    <mergeCell ref="P9:R9"/>
    <mergeCell ref="S9:U9"/>
    <mergeCell ref="V9:X9"/>
    <mergeCell ref="Y9:Y10"/>
    <mergeCell ref="B15:B16"/>
    <mergeCell ref="C15:C16"/>
    <mergeCell ref="D15:F15"/>
    <mergeCell ref="G15:I15"/>
    <mergeCell ref="J15:L15"/>
    <mergeCell ref="P1:W1"/>
    <mergeCell ref="X1:Z1"/>
    <mergeCell ref="AA1:AC1"/>
    <mergeCell ref="AD1:AD2"/>
    <mergeCell ref="AF1:AF2"/>
    <mergeCell ref="B9:B10"/>
    <mergeCell ref="C9:C10"/>
    <mergeCell ref="D9:F9"/>
    <mergeCell ref="G9:I9"/>
    <mergeCell ref="J9:L9"/>
    <mergeCell ref="B1:B2"/>
    <mergeCell ref="C1:C2"/>
    <mergeCell ref="D1:F1"/>
    <mergeCell ref="G1:I1"/>
    <mergeCell ref="J1:L1"/>
    <mergeCell ref="M1:O1"/>
  </mergeCells>
  <phoneticPr fontId="3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9294-227E-4B90-82D1-29C2920D685A}">
  <dimension ref="A1:AU110"/>
  <sheetViews>
    <sheetView workbookViewId="0">
      <selection activeCell="H4" sqref="H4"/>
    </sheetView>
  </sheetViews>
  <sheetFormatPr defaultColWidth="9.625" defaultRowHeight="21.4" customHeight="1"/>
  <cols>
    <col min="1" max="1" width="9.625" style="198" customWidth="1"/>
    <col min="2" max="2" width="14.375" style="198" customWidth="1"/>
    <col min="3" max="3" width="13.5" style="278" customWidth="1"/>
    <col min="4" max="4" width="9.625" style="198" customWidth="1"/>
    <col min="5" max="7" width="9.625" style="275" customWidth="1"/>
    <col min="8" max="8" width="14.375" style="275" customWidth="1"/>
    <col min="9" max="9" width="65.5" style="275" customWidth="1"/>
    <col min="10" max="33" width="9.625" style="198"/>
    <col min="34" max="34" width="16.875" style="199" customWidth="1"/>
    <col min="35" max="35" width="16.125" style="199" customWidth="1"/>
    <col min="36" max="36" width="10.75" style="199" customWidth="1"/>
    <col min="37" max="37" width="15.75" style="199" customWidth="1"/>
    <col min="38" max="38" width="10.25" style="199" customWidth="1"/>
    <col min="39" max="39" width="9.625" style="199"/>
    <col min="40" max="40" width="24.125" style="199" customWidth="1"/>
    <col min="41" max="41" width="15.5" style="199" customWidth="1"/>
    <col min="42" max="42" width="13.25" style="200" customWidth="1"/>
    <col min="43" max="43" width="20.75" style="200" customWidth="1"/>
    <col min="44" max="45" width="17.25" style="200" customWidth="1"/>
    <col min="46" max="46" width="12.75" style="200" customWidth="1"/>
    <col min="47" max="47" width="9.625" style="199"/>
    <col min="48" max="16384" width="9.625" style="198"/>
  </cols>
  <sheetData>
    <row r="1" spans="1:47" ht="21.4" customHeight="1" thickBot="1">
      <c r="A1" s="196" t="s">
        <v>576</v>
      </c>
      <c r="B1" s="196"/>
      <c r="C1" s="197"/>
      <c r="D1" s="196"/>
      <c r="E1" s="196"/>
      <c r="F1" s="196"/>
      <c r="G1" s="196"/>
      <c r="H1" s="196"/>
      <c r="I1" s="196"/>
      <c r="AO1" s="199" t="s">
        <v>577</v>
      </c>
      <c r="AP1" s="200" t="s">
        <v>578</v>
      </c>
      <c r="AQ1" s="200" t="s">
        <v>579</v>
      </c>
      <c r="AR1" s="200" t="s">
        <v>580</v>
      </c>
      <c r="AS1" s="200" t="s">
        <v>581</v>
      </c>
      <c r="AT1" s="200" t="s">
        <v>582</v>
      </c>
    </row>
    <row r="2" spans="1:47" ht="60.4" customHeight="1">
      <c r="A2" s="201" t="s">
        <v>583</v>
      </c>
      <c r="B2" s="201" t="s">
        <v>584</v>
      </c>
      <c r="C2" s="202" t="s">
        <v>585</v>
      </c>
      <c r="D2" s="201" t="s">
        <v>586</v>
      </c>
      <c r="E2" s="203" t="s">
        <v>293</v>
      </c>
      <c r="F2" s="204"/>
      <c r="G2" s="205" t="s">
        <v>292</v>
      </c>
      <c r="H2" s="205"/>
      <c r="I2" s="206" t="s">
        <v>587</v>
      </c>
      <c r="K2" s="207" t="s">
        <v>498</v>
      </c>
      <c r="L2" s="207" t="s">
        <v>588</v>
      </c>
      <c r="M2" s="207" t="s">
        <v>589</v>
      </c>
      <c r="N2" s="207" t="s">
        <v>590</v>
      </c>
      <c r="O2" s="207" t="s">
        <v>591</v>
      </c>
      <c r="P2" s="207" t="s">
        <v>592</v>
      </c>
      <c r="Q2" s="207" t="s">
        <v>593</v>
      </c>
      <c r="R2" s="207" t="s">
        <v>594</v>
      </c>
      <c r="S2" s="207" t="s">
        <v>595</v>
      </c>
      <c r="T2" s="207" t="s">
        <v>596</v>
      </c>
      <c r="U2" s="207" t="s">
        <v>597</v>
      </c>
      <c r="V2" s="207" t="s">
        <v>598</v>
      </c>
      <c r="W2" s="207" t="s">
        <v>599</v>
      </c>
      <c r="X2" s="207" t="s">
        <v>600</v>
      </c>
      <c r="Y2" s="207" t="s">
        <v>601</v>
      </c>
      <c r="Z2" s="207" t="s">
        <v>602</v>
      </c>
      <c r="AA2" s="207" t="s">
        <v>603</v>
      </c>
      <c r="AB2" s="207" t="s">
        <v>604</v>
      </c>
      <c r="AC2" s="207"/>
      <c r="AD2" s="208" t="s">
        <v>605</v>
      </c>
      <c r="AE2" s="208" t="s">
        <v>587</v>
      </c>
      <c r="AH2" s="209" t="s">
        <v>606</v>
      </c>
      <c r="AI2" s="210"/>
      <c r="AJ2" s="210"/>
      <c r="AK2" s="210"/>
      <c r="AL2" s="211"/>
      <c r="AN2" s="212" t="s">
        <v>607</v>
      </c>
      <c r="AO2" s="212" t="s">
        <v>608</v>
      </c>
      <c r="AP2" s="213" t="s">
        <v>609</v>
      </c>
      <c r="AQ2" s="213" t="s">
        <v>610</v>
      </c>
      <c r="AR2" s="213" t="s">
        <v>611</v>
      </c>
      <c r="AS2" s="213" t="s">
        <v>612</v>
      </c>
      <c r="AT2" s="213" t="s">
        <v>613</v>
      </c>
    </row>
    <row r="3" spans="1:47" s="216" customFormat="1" ht="39.4" customHeight="1">
      <c r="A3" s="201"/>
      <c r="B3" s="201"/>
      <c r="C3" s="214"/>
      <c r="D3" s="201"/>
      <c r="E3" s="215" t="s">
        <v>614</v>
      </c>
      <c r="F3" s="215" t="s">
        <v>28</v>
      </c>
      <c r="G3" s="215" t="s">
        <v>614</v>
      </c>
      <c r="H3" s="215" t="s">
        <v>28</v>
      </c>
      <c r="I3" s="206"/>
      <c r="K3" s="217" t="s">
        <v>383</v>
      </c>
      <c r="L3" s="218">
        <v>78</v>
      </c>
      <c r="M3" s="218">
        <v>78</v>
      </c>
      <c r="N3" s="218">
        <v>82</v>
      </c>
      <c r="O3" s="218"/>
      <c r="P3" s="219">
        <f>SUM(L3:O3)*2</f>
        <v>476</v>
      </c>
      <c r="Q3" s="218">
        <v>91</v>
      </c>
      <c r="R3" s="220">
        <f>Q3*6</f>
        <v>546</v>
      </c>
      <c r="S3" s="221">
        <v>126</v>
      </c>
      <c r="T3" s="220">
        <f>S3*5</f>
        <v>630</v>
      </c>
      <c r="U3" s="221">
        <v>381</v>
      </c>
      <c r="V3" s="222">
        <f>U3*2</f>
        <v>762</v>
      </c>
      <c r="W3" s="218">
        <v>15</v>
      </c>
      <c r="X3" s="223">
        <f>W3*50</f>
        <v>750</v>
      </c>
      <c r="Y3" s="219">
        <v>200</v>
      </c>
      <c r="Z3" s="218">
        <v>97.83</v>
      </c>
      <c r="AA3" s="219">
        <v>400</v>
      </c>
      <c r="AB3" s="222">
        <v>440</v>
      </c>
      <c r="AC3" s="224"/>
      <c r="AD3" s="225">
        <f>SUM(P3,R3,T3,V3,X3,Y3,AA3,AB3)</f>
        <v>4204</v>
      </c>
      <c r="AE3" s="226"/>
      <c r="AF3" s="227"/>
      <c r="AH3" s="228" t="s">
        <v>615</v>
      </c>
      <c r="AI3" s="212" t="s">
        <v>616</v>
      </c>
      <c r="AJ3" s="213">
        <v>20</v>
      </c>
      <c r="AK3" s="213">
        <v>30</v>
      </c>
      <c r="AL3" s="229">
        <v>40</v>
      </c>
      <c r="AM3" s="199"/>
      <c r="AN3" s="212" t="s">
        <v>617</v>
      </c>
      <c r="AO3" s="212">
        <v>0</v>
      </c>
      <c r="AP3" s="213">
        <f>727+847</f>
        <v>1574</v>
      </c>
      <c r="AQ3" s="213">
        <v>0</v>
      </c>
      <c r="AR3" s="213">
        <v>0</v>
      </c>
      <c r="AS3" s="213">
        <v>0</v>
      </c>
      <c r="AT3" s="213">
        <v>500</v>
      </c>
      <c r="AU3" s="199"/>
    </row>
    <row r="4" spans="1:47" s="216" customFormat="1" ht="21.4" customHeight="1">
      <c r="A4" s="230" t="s">
        <v>618</v>
      </c>
      <c r="B4" s="231" t="s">
        <v>619</v>
      </c>
      <c r="C4" s="232"/>
      <c r="D4" s="231">
        <v>1</v>
      </c>
      <c r="E4" s="215"/>
      <c r="F4" s="215">
        <f>D4*E4</f>
        <v>0</v>
      </c>
      <c r="G4" s="215"/>
      <c r="H4" s="215">
        <f>G4*D4</f>
        <v>0</v>
      </c>
      <c r="I4" s="233"/>
      <c r="K4" s="234" t="s">
        <v>620</v>
      </c>
      <c r="L4" s="235"/>
      <c r="M4" s="235"/>
      <c r="N4" s="235"/>
      <c r="O4" s="235"/>
      <c r="P4" s="219"/>
      <c r="Q4" s="235"/>
      <c r="R4" s="220"/>
      <c r="S4" s="235"/>
      <c r="T4" s="220"/>
      <c r="U4" s="235"/>
      <c r="V4" s="220"/>
      <c r="W4" s="235"/>
      <c r="X4" s="220"/>
      <c r="Y4" s="219"/>
      <c r="Z4" s="235"/>
      <c r="AA4" s="219"/>
      <c r="AB4" s="222"/>
      <c r="AC4" s="222"/>
      <c r="AD4" s="236"/>
      <c r="AE4" s="236"/>
      <c r="AH4" s="228"/>
      <c r="AI4" s="212" t="s">
        <v>621</v>
      </c>
      <c r="AJ4" s="213" t="s">
        <v>622</v>
      </c>
      <c r="AK4" s="213" t="s">
        <v>623</v>
      </c>
      <c r="AL4" s="229" t="s">
        <v>624</v>
      </c>
      <c r="AM4" s="199"/>
      <c r="AN4" s="212" t="s">
        <v>625</v>
      </c>
      <c r="AO4" s="237">
        <v>6.9500000000000006E-2</v>
      </c>
      <c r="AP4" s="238">
        <v>0.30430000000000001</v>
      </c>
      <c r="AQ4" s="238">
        <f>+AP4-AO4</f>
        <v>0.23480000000000001</v>
      </c>
      <c r="AR4" s="213">
        <v>14</v>
      </c>
      <c r="AS4" s="213">
        <f>+IF(AQ4&lt;1%,20,IF(AQ4&lt;3%,30,40))</f>
        <v>40</v>
      </c>
      <c r="AT4" s="213">
        <f t="shared" ref="AT4:AT6" si="0">AR4*AS4</f>
        <v>560</v>
      </c>
      <c r="AU4" s="199"/>
    </row>
    <row r="5" spans="1:47" s="216" customFormat="1" ht="20.45" customHeight="1">
      <c r="A5" s="230" t="s">
        <v>618</v>
      </c>
      <c r="B5" s="231" t="s">
        <v>626</v>
      </c>
      <c r="C5" s="232"/>
      <c r="D5" s="231">
        <v>1</v>
      </c>
      <c r="E5" s="215"/>
      <c r="F5" s="215">
        <f t="shared" ref="F5:F41" si="1">D5*E5</f>
        <v>0</v>
      </c>
      <c r="G5" s="215"/>
      <c r="H5" s="215">
        <f t="shared" ref="H5:H41" si="2">G5*D5</f>
        <v>0</v>
      </c>
      <c r="I5" s="233"/>
      <c r="K5" s="239" t="s">
        <v>627</v>
      </c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199"/>
      <c r="AH5" s="228" t="s">
        <v>628</v>
      </c>
      <c r="AI5" s="212" t="s">
        <v>616</v>
      </c>
      <c r="AJ5" s="213">
        <v>30</v>
      </c>
      <c r="AK5" s="213">
        <v>40</v>
      </c>
      <c r="AL5" s="229">
        <v>50</v>
      </c>
      <c r="AM5" s="199"/>
      <c r="AN5" s="212" t="s">
        <v>629</v>
      </c>
      <c r="AO5" s="237"/>
      <c r="AP5" s="240">
        <v>6.6699999999999995E-2</v>
      </c>
      <c r="AQ5" s="240">
        <v>7.0000000000000007E-2</v>
      </c>
      <c r="AR5" s="213">
        <v>1</v>
      </c>
      <c r="AS5" s="213">
        <f>+IF(AQ5&gt;=3%,50,IF(AQ5&gt;=1%,40,30))</f>
        <v>50</v>
      </c>
      <c r="AT5" s="213">
        <f t="shared" si="0"/>
        <v>50</v>
      </c>
      <c r="AU5" s="199"/>
    </row>
    <row r="6" spans="1:47" s="216" customFormat="1" ht="20.45" customHeight="1">
      <c r="A6" s="230" t="s">
        <v>618</v>
      </c>
      <c r="B6" s="231" t="s">
        <v>630</v>
      </c>
      <c r="C6" s="232"/>
      <c r="D6" s="231">
        <v>1</v>
      </c>
      <c r="E6" s="215"/>
      <c r="F6" s="215">
        <f t="shared" si="1"/>
        <v>0</v>
      </c>
      <c r="G6" s="215">
        <v>163</v>
      </c>
      <c r="H6" s="215">
        <f t="shared" si="2"/>
        <v>163</v>
      </c>
      <c r="I6" s="233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199"/>
      <c r="AH6" s="228"/>
      <c r="AI6" s="212" t="s">
        <v>621</v>
      </c>
      <c r="AJ6" s="213" t="s">
        <v>622</v>
      </c>
      <c r="AK6" s="213" t="s">
        <v>623</v>
      </c>
      <c r="AL6" s="229" t="s">
        <v>624</v>
      </c>
      <c r="AM6" s="199"/>
      <c r="AN6" s="212" t="s">
        <v>631</v>
      </c>
      <c r="AO6" s="237">
        <v>0.1069</v>
      </c>
      <c r="AP6" s="238">
        <v>7.0999999999999994E-2</v>
      </c>
      <c r="AQ6" s="238">
        <f>+AP6-AO6</f>
        <v>-3.5900000000000001E-2</v>
      </c>
      <c r="AR6" s="213">
        <v>6</v>
      </c>
      <c r="AS6" s="213">
        <f>+IF(AQ6&lt;1%,10,IF(AQ6&lt;3%,20,30))</f>
        <v>10</v>
      </c>
      <c r="AT6" s="213">
        <f t="shared" si="0"/>
        <v>60</v>
      </c>
      <c r="AU6" s="199"/>
    </row>
    <row r="7" spans="1:47" s="216" customFormat="1" ht="20.45" customHeight="1">
      <c r="A7" s="230" t="s">
        <v>618</v>
      </c>
      <c r="B7" s="231" t="s">
        <v>632</v>
      </c>
      <c r="C7" s="232"/>
      <c r="D7" s="231">
        <v>1</v>
      </c>
      <c r="E7" s="215"/>
      <c r="F7" s="215">
        <f t="shared" si="1"/>
        <v>0</v>
      </c>
      <c r="G7" s="215"/>
      <c r="H7" s="215">
        <f t="shared" si="2"/>
        <v>0</v>
      </c>
      <c r="I7" s="233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199"/>
      <c r="AH7" s="228" t="s">
        <v>631</v>
      </c>
      <c r="AI7" s="212" t="s">
        <v>616</v>
      </c>
      <c r="AJ7" s="213">
        <v>10</v>
      </c>
      <c r="AK7" s="213">
        <v>20</v>
      </c>
      <c r="AL7" s="229">
        <v>30</v>
      </c>
      <c r="AM7" s="199"/>
      <c r="AN7" s="212" t="s">
        <v>633</v>
      </c>
      <c r="AO7" s="241" t="s">
        <v>293</v>
      </c>
      <c r="AP7" s="242"/>
      <c r="AQ7" s="242"/>
      <c r="AR7" s="242"/>
      <c r="AS7" s="243"/>
      <c r="AT7" s="213">
        <f>SUM(AT3:AT6)</f>
        <v>1170</v>
      </c>
      <c r="AU7" s="199"/>
    </row>
    <row r="8" spans="1:47" s="216" customFormat="1" ht="20.45" customHeight="1" thickBot="1">
      <c r="A8" s="230" t="s">
        <v>618</v>
      </c>
      <c r="B8" s="231" t="s">
        <v>634</v>
      </c>
      <c r="C8" s="232"/>
      <c r="D8" s="231">
        <v>1</v>
      </c>
      <c r="E8" s="215"/>
      <c r="F8" s="215">
        <f t="shared" si="1"/>
        <v>0</v>
      </c>
      <c r="G8" s="215"/>
      <c r="H8" s="215">
        <f t="shared" si="2"/>
        <v>0</v>
      </c>
      <c r="I8" s="233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199"/>
      <c r="AH8" s="244"/>
      <c r="AI8" s="245" t="s">
        <v>621</v>
      </c>
      <c r="AJ8" s="246" t="s">
        <v>622</v>
      </c>
      <c r="AK8" s="246" t="s">
        <v>623</v>
      </c>
      <c r="AL8" s="247" t="s">
        <v>624</v>
      </c>
      <c r="AM8" s="199"/>
      <c r="AN8" s="199"/>
      <c r="AO8" s="199"/>
      <c r="AP8" s="200"/>
      <c r="AQ8" s="200"/>
      <c r="AR8" s="200"/>
      <c r="AS8" s="200"/>
      <c r="AT8" s="200"/>
      <c r="AU8" s="199"/>
    </row>
    <row r="9" spans="1:47" s="216" customFormat="1" ht="20.45" customHeight="1">
      <c r="A9" s="230" t="s">
        <v>618</v>
      </c>
      <c r="B9" s="231" t="s">
        <v>588</v>
      </c>
      <c r="C9" s="232"/>
      <c r="D9" s="231">
        <v>1</v>
      </c>
      <c r="E9" s="215">
        <v>200</v>
      </c>
      <c r="F9" s="215">
        <f t="shared" si="1"/>
        <v>200</v>
      </c>
      <c r="G9" s="215"/>
      <c r="H9" s="215">
        <f t="shared" si="2"/>
        <v>0</v>
      </c>
      <c r="I9" s="233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199"/>
      <c r="AH9" s="248" t="s">
        <v>635</v>
      </c>
      <c r="AI9" s="248"/>
      <c r="AJ9" s="248"/>
      <c r="AK9" s="248"/>
      <c r="AL9" s="248"/>
      <c r="AM9" s="248"/>
      <c r="AN9" s="212" t="s">
        <v>636</v>
      </c>
      <c r="AO9" s="212" t="s">
        <v>608</v>
      </c>
      <c r="AP9" s="213" t="s">
        <v>609</v>
      </c>
      <c r="AQ9" s="213" t="s">
        <v>610</v>
      </c>
      <c r="AR9" s="213" t="s">
        <v>611</v>
      </c>
      <c r="AS9" s="213" t="s">
        <v>612</v>
      </c>
      <c r="AT9" s="213" t="s">
        <v>613</v>
      </c>
      <c r="AU9" s="199"/>
    </row>
    <row r="10" spans="1:47" s="216" customFormat="1" ht="20.45" customHeight="1">
      <c r="A10" s="230" t="s">
        <v>637</v>
      </c>
      <c r="B10" s="231" t="s">
        <v>638</v>
      </c>
      <c r="C10" s="232"/>
      <c r="D10" s="231">
        <v>1</v>
      </c>
      <c r="E10" s="215">
        <v>100</v>
      </c>
      <c r="F10" s="215">
        <f t="shared" si="1"/>
        <v>100</v>
      </c>
      <c r="G10" s="215">
        <v>100</v>
      </c>
      <c r="H10" s="215">
        <f t="shared" si="2"/>
        <v>100</v>
      </c>
      <c r="I10" s="233" t="s">
        <v>639</v>
      </c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199"/>
      <c r="AH10" s="249" t="s">
        <v>640</v>
      </c>
      <c r="AI10" s="249"/>
      <c r="AJ10" s="249"/>
      <c r="AK10" s="249"/>
      <c r="AL10" s="249"/>
      <c r="AM10" s="250"/>
      <c r="AN10" s="212" t="s">
        <v>617</v>
      </c>
      <c r="AO10" s="212">
        <v>0</v>
      </c>
      <c r="AP10" s="213">
        <v>839</v>
      </c>
      <c r="AQ10" s="213">
        <v>0</v>
      </c>
      <c r="AR10" s="213">
        <v>0</v>
      </c>
      <c r="AS10" s="213">
        <v>0</v>
      </c>
      <c r="AT10" s="213">
        <v>0</v>
      </c>
      <c r="AU10" s="199"/>
    </row>
    <row r="11" spans="1:47" s="216" customFormat="1" ht="20.45" customHeight="1">
      <c r="A11" s="230" t="s">
        <v>618</v>
      </c>
      <c r="B11" s="231" t="s">
        <v>641</v>
      </c>
      <c r="C11" s="232"/>
      <c r="D11" s="231">
        <v>6</v>
      </c>
      <c r="E11" s="215">
        <v>66</v>
      </c>
      <c r="F11" s="215">
        <f t="shared" si="1"/>
        <v>396</v>
      </c>
      <c r="G11" s="215">
        <v>24</v>
      </c>
      <c r="H11" s="215">
        <f t="shared" si="2"/>
        <v>144</v>
      </c>
      <c r="I11" s="233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199"/>
      <c r="AH11" s="199"/>
      <c r="AI11" s="199"/>
      <c r="AJ11" s="199"/>
      <c r="AK11" s="199"/>
      <c r="AL11" s="199"/>
      <c r="AM11" s="199"/>
      <c r="AN11" s="212" t="s">
        <v>625</v>
      </c>
      <c r="AO11" s="237">
        <v>0.15110000000000001</v>
      </c>
      <c r="AP11" s="238">
        <v>0.57140000000000002</v>
      </c>
      <c r="AQ11" s="238">
        <f>+AP11-AO11</f>
        <v>0.42030000000000001</v>
      </c>
      <c r="AR11" s="213">
        <v>16</v>
      </c>
      <c r="AS11" s="213">
        <f>+IF(AQ11&lt;1%,20,IF(AQ11&lt;3%,30,40))</f>
        <v>40</v>
      </c>
      <c r="AT11" s="213">
        <f t="shared" ref="AT11:AT13" si="3">AR11*AS11</f>
        <v>640</v>
      </c>
      <c r="AU11" s="199"/>
    </row>
    <row r="12" spans="1:47" s="216" customFormat="1" ht="20.45" customHeight="1">
      <c r="A12" s="251" t="s">
        <v>618</v>
      </c>
      <c r="B12" s="252" t="s">
        <v>642</v>
      </c>
      <c r="C12" s="253"/>
      <c r="D12" s="231">
        <v>300</v>
      </c>
      <c r="E12" s="215">
        <v>1</v>
      </c>
      <c r="F12" s="215">
        <f t="shared" si="1"/>
        <v>300</v>
      </c>
      <c r="G12" s="215">
        <v>1</v>
      </c>
      <c r="H12" s="215">
        <f t="shared" si="2"/>
        <v>300</v>
      </c>
      <c r="I12" s="233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199"/>
      <c r="AH12" s="199"/>
      <c r="AI12" s="199"/>
      <c r="AJ12" s="199"/>
      <c r="AK12" s="199"/>
      <c r="AL12" s="199"/>
      <c r="AM12" s="199"/>
      <c r="AN12" s="212" t="s">
        <v>629</v>
      </c>
      <c r="AO12" s="237" t="s">
        <v>643</v>
      </c>
      <c r="AP12" s="240">
        <v>0.1111</v>
      </c>
      <c r="AQ12" s="238">
        <v>0.11</v>
      </c>
      <c r="AR12" s="213">
        <v>1</v>
      </c>
      <c r="AS12" s="213">
        <f>+IF(AQ12&gt;=3%,50,IF(AQ12&gt;=1%,40,30))</f>
        <v>50</v>
      </c>
      <c r="AT12" s="213">
        <f t="shared" si="3"/>
        <v>50</v>
      </c>
      <c r="AU12" s="199"/>
    </row>
    <row r="13" spans="1:47" s="216" customFormat="1" ht="20.45" customHeight="1">
      <c r="A13" s="251" t="s">
        <v>618</v>
      </c>
      <c r="B13" s="252" t="s">
        <v>601</v>
      </c>
      <c r="C13" s="253"/>
      <c r="D13" s="231">
        <v>100</v>
      </c>
      <c r="E13" s="215">
        <v>1</v>
      </c>
      <c r="F13" s="215">
        <f t="shared" si="1"/>
        <v>100</v>
      </c>
      <c r="G13" s="215">
        <v>1</v>
      </c>
      <c r="H13" s="215">
        <f t="shared" si="2"/>
        <v>100</v>
      </c>
      <c r="I13" s="233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199"/>
      <c r="AH13" s="199"/>
      <c r="AI13" s="199"/>
      <c r="AJ13" s="199"/>
      <c r="AK13" s="199"/>
      <c r="AL13" s="199"/>
      <c r="AM13" s="199"/>
      <c r="AN13" s="212" t="s">
        <v>631</v>
      </c>
      <c r="AO13" s="237">
        <v>6.1199999999999997E-2</v>
      </c>
      <c r="AP13" s="238">
        <v>0.124</v>
      </c>
      <c r="AQ13" s="238">
        <f>+AP13-AO13</f>
        <v>6.2799999999999995E-2</v>
      </c>
      <c r="AR13" s="213">
        <v>15</v>
      </c>
      <c r="AS13" s="213">
        <f>+IF(AQ13&lt;1%,10,IF(AQ13&lt;3%,20,30))</f>
        <v>30</v>
      </c>
      <c r="AT13" s="213">
        <f t="shared" si="3"/>
        <v>450</v>
      </c>
      <c r="AU13" s="199"/>
    </row>
    <row r="14" spans="1:47" s="216" customFormat="1" ht="20.45" customHeight="1">
      <c r="A14" s="251" t="s">
        <v>618</v>
      </c>
      <c r="B14" s="252" t="s">
        <v>644</v>
      </c>
      <c r="C14" s="253"/>
      <c r="D14" s="231">
        <v>100</v>
      </c>
      <c r="E14" s="215">
        <v>1</v>
      </c>
      <c r="F14" s="215">
        <f t="shared" si="1"/>
        <v>100</v>
      </c>
      <c r="G14" s="215">
        <v>1</v>
      </c>
      <c r="H14" s="215">
        <f t="shared" si="2"/>
        <v>100</v>
      </c>
      <c r="I14" s="233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199"/>
      <c r="AH14" s="199"/>
      <c r="AI14" s="199"/>
      <c r="AJ14" s="199"/>
      <c r="AK14" s="199"/>
      <c r="AL14" s="199"/>
      <c r="AM14" s="199"/>
      <c r="AN14" s="212" t="s">
        <v>633</v>
      </c>
      <c r="AO14" s="241" t="s">
        <v>645</v>
      </c>
      <c r="AP14" s="242"/>
      <c r="AQ14" s="242"/>
      <c r="AR14" s="242"/>
      <c r="AS14" s="243"/>
      <c r="AT14" s="213">
        <f>SUM(AT10:AT13)</f>
        <v>1140</v>
      </c>
      <c r="AU14" s="199"/>
    </row>
    <row r="15" spans="1:47" s="216" customFormat="1" ht="20.45" customHeight="1">
      <c r="A15" s="251" t="s">
        <v>637</v>
      </c>
      <c r="B15" s="252" t="s">
        <v>646</v>
      </c>
      <c r="C15" s="253"/>
      <c r="D15" s="231">
        <v>400</v>
      </c>
      <c r="E15" s="215">
        <v>1</v>
      </c>
      <c r="F15" s="215">
        <f t="shared" si="1"/>
        <v>400</v>
      </c>
      <c r="G15" s="215">
        <v>1</v>
      </c>
      <c r="H15" s="215">
        <f t="shared" si="2"/>
        <v>400</v>
      </c>
      <c r="I15" s="233" t="s">
        <v>647</v>
      </c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199"/>
      <c r="AH15" s="199"/>
      <c r="AI15" s="199"/>
      <c r="AJ15" s="199"/>
      <c r="AK15" s="199"/>
      <c r="AL15" s="199"/>
      <c r="AM15" s="199"/>
      <c r="AN15" s="199"/>
      <c r="AO15" s="199"/>
      <c r="AP15" s="200"/>
      <c r="AQ15" s="200"/>
      <c r="AR15" s="200"/>
      <c r="AS15" s="200"/>
      <c r="AT15" s="200"/>
      <c r="AU15" s="199"/>
    </row>
    <row r="16" spans="1:47" s="216" customFormat="1" ht="36.75" customHeight="1">
      <c r="A16" s="251" t="s">
        <v>648</v>
      </c>
      <c r="B16" s="252" t="s">
        <v>649</v>
      </c>
      <c r="C16" s="253"/>
      <c r="D16" s="231">
        <v>50</v>
      </c>
      <c r="E16" s="215">
        <v>20</v>
      </c>
      <c r="F16" s="215">
        <f t="shared" si="1"/>
        <v>1000</v>
      </c>
      <c r="G16" s="215">
        <v>20</v>
      </c>
      <c r="H16" s="215">
        <f t="shared" si="2"/>
        <v>1000</v>
      </c>
      <c r="I16" s="233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199"/>
      <c r="AH16" s="199"/>
      <c r="AI16" s="199"/>
      <c r="AJ16" s="199"/>
      <c r="AK16" s="199"/>
      <c r="AL16" s="199"/>
      <c r="AM16" s="199"/>
      <c r="AN16" s="199"/>
      <c r="AO16" s="199"/>
      <c r="AP16" s="200"/>
      <c r="AQ16" s="200"/>
      <c r="AR16" s="200"/>
      <c r="AS16" s="200"/>
      <c r="AT16" s="200"/>
      <c r="AU16" s="199"/>
    </row>
    <row r="17" spans="1:47" s="216" customFormat="1" ht="20.45" customHeight="1">
      <c r="A17" s="251" t="s">
        <v>648</v>
      </c>
      <c r="B17" s="252" t="s">
        <v>650</v>
      </c>
      <c r="C17" s="253"/>
      <c r="D17" s="231">
        <v>50</v>
      </c>
      <c r="E17" s="215">
        <v>20</v>
      </c>
      <c r="F17" s="215">
        <f t="shared" si="1"/>
        <v>1000</v>
      </c>
      <c r="G17" s="215">
        <v>20</v>
      </c>
      <c r="H17" s="215">
        <f t="shared" si="2"/>
        <v>1000</v>
      </c>
      <c r="I17" s="233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199"/>
      <c r="AH17" s="199"/>
      <c r="AI17" s="199"/>
      <c r="AJ17" s="199"/>
      <c r="AK17" s="199"/>
      <c r="AL17" s="199"/>
      <c r="AM17" s="199"/>
      <c r="AN17" s="212" t="s">
        <v>651</v>
      </c>
      <c r="AO17" s="212" t="s">
        <v>608</v>
      </c>
      <c r="AP17" s="213" t="s">
        <v>609</v>
      </c>
      <c r="AQ17" s="213" t="s">
        <v>610</v>
      </c>
      <c r="AR17" s="213" t="s">
        <v>611</v>
      </c>
      <c r="AS17" s="213" t="s">
        <v>612</v>
      </c>
      <c r="AT17" s="213" t="s">
        <v>613</v>
      </c>
      <c r="AU17" s="199"/>
    </row>
    <row r="18" spans="1:47" s="216" customFormat="1" ht="20.45" customHeight="1">
      <c r="A18" s="251" t="s">
        <v>648</v>
      </c>
      <c r="B18" s="231" t="s">
        <v>652</v>
      </c>
      <c r="C18" s="232">
        <v>0.81</v>
      </c>
      <c r="D18" s="254">
        <v>25</v>
      </c>
      <c r="E18" s="215">
        <v>12</v>
      </c>
      <c r="F18" s="215">
        <f t="shared" si="1"/>
        <v>300</v>
      </c>
      <c r="G18" s="215">
        <v>1</v>
      </c>
      <c r="H18" s="215">
        <f t="shared" si="2"/>
        <v>25</v>
      </c>
      <c r="I18" s="233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199"/>
      <c r="AH18" s="199"/>
      <c r="AI18" s="199"/>
      <c r="AJ18" s="199"/>
      <c r="AK18" s="199"/>
      <c r="AL18" s="199"/>
      <c r="AM18" s="199"/>
      <c r="AN18" s="212" t="s">
        <v>617</v>
      </c>
      <c r="AO18" s="212">
        <v>0</v>
      </c>
      <c r="AP18" s="213">
        <v>910</v>
      </c>
      <c r="AQ18" s="213">
        <v>0</v>
      </c>
      <c r="AR18" s="213">
        <v>0</v>
      </c>
      <c r="AS18" s="213">
        <v>0</v>
      </c>
      <c r="AT18" s="213">
        <v>500</v>
      </c>
      <c r="AU18" s="199"/>
    </row>
    <row r="19" spans="1:47" s="216" customFormat="1" ht="20.45" customHeight="1">
      <c r="A19" s="251" t="s">
        <v>648</v>
      </c>
      <c r="B19" s="231" t="s">
        <v>653</v>
      </c>
      <c r="C19" s="232">
        <v>0.85</v>
      </c>
      <c r="D19" s="254">
        <v>17</v>
      </c>
      <c r="E19" s="215">
        <v>1</v>
      </c>
      <c r="F19" s="215">
        <f t="shared" si="1"/>
        <v>17</v>
      </c>
      <c r="G19" s="215">
        <v>0</v>
      </c>
      <c r="H19" s="215">
        <f t="shared" si="2"/>
        <v>0</v>
      </c>
      <c r="I19" s="233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H19" s="199"/>
      <c r="AI19" s="199"/>
      <c r="AJ19" s="199"/>
      <c r="AK19" s="199"/>
      <c r="AL19" s="199"/>
      <c r="AM19" s="199"/>
      <c r="AN19" s="212" t="s">
        <v>625</v>
      </c>
      <c r="AO19" s="237">
        <v>0.15740000000000001</v>
      </c>
      <c r="AP19" s="238">
        <v>0.33329999999999999</v>
      </c>
      <c r="AQ19" s="238">
        <f>+AP19-AO19</f>
        <v>0.17589999999999997</v>
      </c>
      <c r="AR19" s="213">
        <v>9</v>
      </c>
      <c r="AS19" s="213">
        <f>+IF(AQ19&lt;1%,20,IF(AQ19&lt;3%,30,40))</f>
        <v>40</v>
      </c>
      <c r="AT19" s="213">
        <f t="shared" ref="AT19:AT21" si="4">AR19*AS19</f>
        <v>360</v>
      </c>
      <c r="AU19" s="199"/>
    </row>
    <row r="20" spans="1:47" s="216" customFormat="1" ht="20.45" customHeight="1">
      <c r="A20" s="251" t="s">
        <v>648</v>
      </c>
      <c r="B20" s="231" t="s">
        <v>654</v>
      </c>
      <c r="C20" s="232">
        <v>0.85</v>
      </c>
      <c r="D20" s="254">
        <v>15</v>
      </c>
      <c r="E20" s="215">
        <v>0</v>
      </c>
      <c r="F20" s="215">
        <f t="shared" si="1"/>
        <v>0</v>
      </c>
      <c r="G20" s="215">
        <v>0</v>
      </c>
      <c r="H20" s="215">
        <f t="shared" si="2"/>
        <v>0</v>
      </c>
      <c r="I20" s="233"/>
      <c r="AH20" s="199"/>
      <c r="AI20" s="199"/>
      <c r="AJ20" s="199"/>
      <c r="AK20" s="199"/>
      <c r="AL20" s="199"/>
      <c r="AM20" s="199"/>
      <c r="AN20" s="212" t="s">
        <v>629</v>
      </c>
      <c r="AO20" s="237" t="s">
        <v>643</v>
      </c>
      <c r="AP20" s="240">
        <v>0.43480000000000002</v>
      </c>
      <c r="AQ20" s="238">
        <v>0.43480000000000002</v>
      </c>
      <c r="AR20" s="213">
        <v>10</v>
      </c>
      <c r="AS20" s="213">
        <f>+IF(AQ20&gt;=3%,50,IF(AQ20&gt;=1%,40,30))</f>
        <v>50</v>
      </c>
      <c r="AT20" s="213">
        <f t="shared" si="4"/>
        <v>500</v>
      </c>
      <c r="AU20" s="199"/>
    </row>
    <row r="21" spans="1:47" s="216" customFormat="1" ht="20.45" customHeight="1">
      <c r="A21" s="251" t="s">
        <v>648</v>
      </c>
      <c r="B21" s="252" t="s">
        <v>655</v>
      </c>
      <c r="C21" s="253">
        <v>0.38</v>
      </c>
      <c r="D21" s="254">
        <v>30</v>
      </c>
      <c r="E21" s="215">
        <v>2</v>
      </c>
      <c r="F21" s="215">
        <f t="shared" si="1"/>
        <v>60</v>
      </c>
      <c r="G21" s="215">
        <v>0</v>
      </c>
      <c r="H21" s="215">
        <f t="shared" si="2"/>
        <v>0</v>
      </c>
      <c r="I21" s="233"/>
      <c r="AH21" s="199"/>
      <c r="AI21" s="199"/>
      <c r="AJ21" s="199"/>
      <c r="AK21" s="199"/>
      <c r="AL21" s="199"/>
      <c r="AM21" s="199"/>
      <c r="AN21" s="212" t="s">
        <v>631</v>
      </c>
      <c r="AO21" s="237">
        <v>4.5600000000000002E-2</v>
      </c>
      <c r="AP21" s="238">
        <v>5.8000000000000003E-2</v>
      </c>
      <c r="AQ21" s="238">
        <f>+AP21-AO21</f>
        <v>1.2400000000000001E-2</v>
      </c>
      <c r="AR21" s="213">
        <v>9</v>
      </c>
      <c r="AS21" s="213">
        <f>+IF(AQ21&lt;1%,10,IF(AQ21&lt;3%,20,30))</f>
        <v>20</v>
      </c>
      <c r="AT21" s="213">
        <f t="shared" si="4"/>
        <v>180</v>
      </c>
      <c r="AU21" s="199"/>
    </row>
    <row r="22" spans="1:47" s="216" customFormat="1" ht="20.45" customHeight="1">
      <c r="A22" s="251" t="s">
        <v>648</v>
      </c>
      <c r="B22" s="252" t="s">
        <v>656</v>
      </c>
      <c r="C22" s="253">
        <v>0.51</v>
      </c>
      <c r="D22" s="254">
        <v>25</v>
      </c>
      <c r="E22" s="215">
        <v>2</v>
      </c>
      <c r="F22" s="215">
        <f t="shared" si="1"/>
        <v>50</v>
      </c>
      <c r="G22" s="215">
        <v>1</v>
      </c>
      <c r="H22" s="215">
        <f t="shared" si="2"/>
        <v>25</v>
      </c>
      <c r="I22" s="233"/>
      <c r="AH22" s="199"/>
      <c r="AI22" s="199"/>
      <c r="AJ22" s="199"/>
      <c r="AK22" s="199"/>
      <c r="AL22" s="199"/>
      <c r="AM22" s="199"/>
      <c r="AN22" s="212" t="s">
        <v>633</v>
      </c>
      <c r="AO22" s="241" t="s">
        <v>657</v>
      </c>
      <c r="AP22" s="242"/>
      <c r="AQ22" s="242"/>
      <c r="AR22" s="242"/>
      <c r="AS22" s="243"/>
      <c r="AT22" s="213">
        <f>SUM(AT18:AT21)</f>
        <v>1540</v>
      </c>
      <c r="AU22" s="199"/>
    </row>
    <row r="23" spans="1:47" s="216" customFormat="1" ht="20.45" customHeight="1">
      <c r="A23" s="251" t="s">
        <v>648</v>
      </c>
      <c r="B23" s="252" t="s">
        <v>658</v>
      </c>
      <c r="C23" s="253">
        <v>0.61</v>
      </c>
      <c r="D23" s="254">
        <v>30</v>
      </c>
      <c r="E23" s="215">
        <v>2</v>
      </c>
      <c r="F23" s="215">
        <f t="shared" si="1"/>
        <v>60</v>
      </c>
      <c r="G23" s="215">
        <v>1</v>
      </c>
      <c r="H23" s="215">
        <f t="shared" si="2"/>
        <v>30</v>
      </c>
      <c r="I23" s="233"/>
      <c r="AH23" s="199"/>
      <c r="AI23" s="199"/>
      <c r="AJ23" s="199"/>
      <c r="AK23" s="199"/>
      <c r="AL23" s="199"/>
      <c r="AM23" s="199"/>
      <c r="AN23" s="199"/>
      <c r="AO23" s="199"/>
      <c r="AP23" s="200"/>
      <c r="AQ23" s="200"/>
      <c r="AR23" s="200"/>
      <c r="AS23" s="200"/>
      <c r="AT23" s="200"/>
      <c r="AU23" s="199"/>
    </row>
    <row r="24" spans="1:47" s="216" customFormat="1" ht="20.45" customHeight="1">
      <c r="A24" s="251" t="s">
        <v>648</v>
      </c>
      <c r="B24" s="252" t="s">
        <v>659</v>
      </c>
      <c r="C24" s="253">
        <v>0.36</v>
      </c>
      <c r="D24" s="254">
        <v>30</v>
      </c>
      <c r="E24" s="215">
        <v>0</v>
      </c>
      <c r="F24" s="215">
        <f t="shared" si="1"/>
        <v>0</v>
      </c>
      <c r="G24" s="215">
        <v>4</v>
      </c>
      <c r="H24" s="215">
        <f t="shared" si="2"/>
        <v>120</v>
      </c>
      <c r="I24" s="233"/>
      <c r="AH24" s="199"/>
      <c r="AI24" s="199"/>
      <c r="AJ24" s="199"/>
      <c r="AK24" s="199"/>
      <c r="AL24" s="199"/>
      <c r="AM24" s="199"/>
      <c r="AN24" s="199"/>
      <c r="AO24" s="199"/>
      <c r="AP24" s="200"/>
      <c r="AQ24" s="200"/>
      <c r="AR24" s="200"/>
      <c r="AS24" s="200"/>
      <c r="AT24" s="200"/>
      <c r="AU24" s="199"/>
    </row>
    <row r="25" spans="1:47" s="216" customFormat="1" ht="20.45" customHeight="1">
      <c r="A25" s="251" t="s">
        <v>648</v>
      </c>
      <c r="B25" s="252" t="s">
        <v>660</v>
      </c>
      <c r="C25" s="253">
        <v>0.54</v>
      </c>
      <c r="D25" s="254">
        <v>20</v>
      </c>
      <c r="E25" s="215">
        <v>0</v>
      </c>
      <c r="F25" s="215">
        <f t="shared" si="1"/>
        <v>0</v>
      </c>
      <c r="G25" s="215">
        <v>1</v>
      </c>
      <c r="H25" s="215">
        <f t="shared" si="2"/>
        <v>20</v>
      </c>
      <c r="I25" s="233"/>
      <c r="AH25" s="199"/>
      <c r="AI25" s="199"/>
      <c r="AJ25" s="199"/>
      <c r="AK25" s="199"/>
      <c r="AL25" s="199"/>
      <c r="AM25" s="199"/>
      <c r="AN25" s="212" t="s">
        <v>661</v>
      </c>
      <c r="AO25" s="212" t="s">
        <v>608</v>
      </c>
      <c r="AP25" s="213" t="s">
        <v>609</v>
      </c>
      <c r="AQ25" s="213" t="s">
        <v>610</v>
      </c>
      <c r="AR25" s="213" t="s">
        <v>611</v>
      </c>
      <c r="AS25" s="213" t="s">
        <v>612</v>
      </c>
      <c r="AT25" s="213" t="s">
        <v>613</v>
      </c>
      <c r="AU25" s="199"/>
    </row>
    <row r="26" spans="1:47" s="216" customFormat="1" ht="20.45" customHeight="1">
      <c r="A26" s="251" t="s">
        <v>648</v>
      </c>
      <c r="B26" s="252" t="s">
        <v>662</v>
      </c>
      <c r="C26" s="253">
        <v>0.71189999999999998</v>
      </c>
      <c r="D26" s="254">
        <v>30</v>
      </c>
      <c r="E26" s="215">
        <v>0</v>
      </c>
      <c r="F26" s="215">
        <f t="shared" si="1"/>
        <v>0</v>
      </c>
      <c r="G26" s="215">
        <v>2</v>
      </c>
      <c r="H26" s="215">
        <f t="shared" si="2"/>
        <v>60</v>
      </c>
      <c r="I26" s="233"/>
      <c r="AH26" s="199"/>
      <c r="AI26" s="199"/>
      <c r="AJ26" s="199"/>
      <c r="AK26" s="199"/>
      <c r="AL26" s="199"/>
      <c r="AM26" s="199"/>
      <c r="AN26" s="212" t="s">
        <v>617</v>
      </c>
      <c r="AO26" s="212">
        <v>0</v>
      </c>
      <c r="AP26" s="213">
        <v>22</v>
      </c>
      <c r="AQ26" s="213">
        <v>0</v>
      </c>
      <c r="AR26" s="213">
        <v>0</v>
      </c>
      <c r="AS26" s="213">
        <v>0</v>
      </c>
      <c r="AT26" s="213">
        <v>0</v>
      </c>
      <c r="AU26" s="199"/>
    </row>
    <row r="27" spans="1:47" s="216" customFormat="1" ht="20.45" customHeight="1">
      <c r="A27" s="251" t="s">
        <v>648</v>
      </c>
      <c r="B27" s="252" t="s">
        <v>663</v>
      </c>
      <c r="C27" s="253"/>
      <c r="D27" s="231">
        <v>20</v>
      </c>
      <c r="E27" s="215">
        <v>15</v>
      </c>
      <c r="F27" s="215">
        <f t="shared" si="1"/>
        <v>300</v>
      </c>
      <c r="G27" s="215">
        <v>6</v>
      </c>
      <c r="H27" s="215">
        <f t="shared" si="2"/>
        <v>120</v>
      </c>
      <c r="I27" s="233"/>
      <c r="AH27" s="199"/>
      <c r="AI27" s="199"/>
      <c r="AJ27" s="199"/>
      <c r="AK27" s="199"/>
      <c r="AL27" s="199"/>
      <c r="AM27" s="199"/>
      <c r="AN27" s="212" t="s">
        <v>625</v>
      </c>
      <c r="AO27" s="237">
        <v>0</v>
      </c>
      <c r="AP27" s="238">
        <v>0.33</v>
      </c>
      <c r="AQ27" s="238">
        <f>+AP27-AO27</f>
        <v>0.33</v>
      </c>
      <c r="AR27" s="213">
        <v>4</v>
      </c>
      <c r="AS27" s="213">
        <f>+IF(AQ27&lt;1%,20,IF(AQ27&lt;3%,30,40))</f>
        <v>40</v>
      </c>
      <c r="AT27" s="213">
        <f t="shared" ref="AT27:AT29" si="5">AR27*AS27</f>
        <v>160</v>
      </c>
      <c r="AU27" s="199"/>
    </row>
    <row r="28" spans="1:47" s="216" customFormat="1" ht="20.45" customHeight="1">
      <c r="A28" s="251" t="s">
        <v>648</v>
      </c>
      <c r="B28" s="252" t="s">
        <v>664</v>
      </c>
      <c r="C28" s="253">
        <v>0.30249999999999999</v>
      </c>
      <c r="D28" s="231">
        <v>25</v>
      </c>
      <c r="E28" s="215">
        <v>2</v>
      </c>
      <c r="F28" s="215">
        <f t="shared" si="1"/>
        <v>50</v>
      </c>
      <c r="G28" s="215">
        <v>4</v>
      </c>
      <c r="H28" s="215">
        <f t="shared" si="2"/>
        <v>100</v>
      </c>
      <c r="I28" s="233"/>
      <c r="AH28" s="199"/>
      <c r="AI28" s="199"/>
      <c r="AJ28" s="199"/>
      <c r="AK28" s="199"/>
      <c r="AL28" s="199"/>
      <c r="AM28" s="199"/>
      <c r="AN28" s="212" t="s">
        <v>629</v>
      </c>
      <c r="AO28" s="237" t="s">
        <v>643</v>
      </c>
      <c r="AP28" s="240">
        <v>0</v>
      </c>
      <c r="AQ28" s="238">
        <v>0</v>
      </c>
      <c r="AR28" s="213">
        <v>0</v>
      </c>
      <c r="AS28" s="213">
        <f>+IF(AQ28&gt;=3%,50,IF(AQ28&gt;=1%,40,30))</f>
        <v>30</v>
      </c>
      <c r="AT28" s="213">
        <f t="shared" si="5"/>
        <v>0</v>
      </c>
      <c r="AU28" s="199"/>
    </row>
    <row r="29" spans="1:47" s="216" customFormat="1" ht="20.45" customHeight="1">
      <c r="A29" s="251" t="s">
        <v>648</v>
      </c>
      <c r="B29" s="252" t="s">
        <v>665</v>
      </c>
      <c r="C29" s="253">
        <v>0.35809999999999997</v>
      </c>
      <c r="D29" s="231">
        <v>30</v>
      </c>
      <c r="E29" s="215">
        <v>2</v>
      </c>
      <c r="F29" s="215">
        <f t="shared" si="1"/>
        <v>60</v>
      </c>
      <c r="G29" s="215">
        <v>2</v>
      </c>
      <c r="H29" s="215">
        <f t="shared" si="2"/>
        <v>60</v>
      </c>
      <c r="I29" s="233"/>
      <c r="AH29" s="199"/>
      <c r="AI29" s="199"/>
      <c r="AJ29" s="199"/>
      <c r="AK29" s="199"/>
      <c r="AL29" s="199"/>
      <c r="AM29" s="199"/>
      <c r="AN29" s="212" t="s">
        <v>631</v>
      </c>
      <c r="AO29" s="237">
        <v>6.5199999999999994E-2</v>
      </c>
      <c r="AP29" s="238">
        <v>0.16700000000000001</v>
      </c>
      <c r="AQ29" s="238">
        <f>+AP29-AO29</f>
        <v>0.10180000000000002</v>
      </c>
      <c r="AR29" s="213">
        <v>7</v>
      </c>
      <c r="AS29" s="213">
        <f>+IF(AQ29&lt;1%,10,IF(AQ29&lt;3%,20,30))</f>
        <v>30</v>
      </c>
      <c r="AT29" s="213">
        <f t="shared" si="5"/>
        <v>210</v>
      </c>
      <c r="AU29" s="199"/>
    </row>
    <row r="30" spans="1:47" s="216" customFormat="1" ht="20.45" customHeight="1">
      <c r="A30" s="251" t="s">
        <v>648</v>
      </c>
      <c r="B30" s="252" t="s">
        <v>666</v>
      </c>
      <c r="C30" s="253">
        <v>0.39889999999999998</v>
      </c>
      <c r="D30" s="231">
        <v>30</v>
      </c>
      <c r="E30" s="215">
        <v>2</v>
      </c>
      <c r="F30" s="215">
        <f t="shared" si="1"/>
        <v>60</v>
      </c>
      <c r="G30" s="215">
        <v>3</v>
      </c>
      <c r="H30" s="215">
        <f t="shared" si="2"/>
        <v>90</v>
      </c>
      <c r="I30" s="233"/>
      <c r="AH30" s="199"/>
      <c r="AI30" s="199"/>
      <c r="AJ30" s="199"/>
      <c r="AK30" s="199"/>
      <c r="AL30" s="199"/>
      <c r="AM30" s="199"/>
      <c r="AN30" s="212" t="s">
        <v>633</v>
      </c>
      <c r="AO30" s="241" t="s">
        <v>357</v>
      </c>
      <c r="AP30" s="242"/>
      <c r="AQ30" s="242"/>
      <c r="AR30" s="242"/>
      <c r="AS30" s="243"/>
      <c r="AT30" s="213">
        <f>SUM(AT26:AT29)</f>
        <v>370</v>
      </c>
      <c r="AU30" s="199"/>
    </row>
    <row r="31" spans="1:47" s="216" customFormat="1" ht="20.45" customHeight="1">
      <c r="A31" s="251" t="s">
        <v>648</v>
      </c>
      <c r="B31" s="252" t="s">
        <v>667</v>
      </c>
      <c r="C31" s="253"/>
      <c r="D31" s="231">
        <v>2</v>
      </c>
      <c r="E31" s="215">
        <v>2</v>
      </c>
      <c r="F31" s="215">
        <f t="shared" si="1"/>
        <v>4</v>
      </c>
      <c r="G31" s="215">
        <v>7</v>
      </c>
      <c r="H31" s="215">
        <f t="shared" si="2"/>
        <v>14</v>
      </c>
      <c r="I31" s="233"/>
      <c r="AH31" s="199"/>
      <c r="AI31" s="199"/>
      <c r="AJ31" s="199"/>
      <c r="AK31" s="199"/>
      <c r="AL31" s="199"/>
      <c r="AM31" s="199"/>
      <c r="AN31" s="199"/>
      <c r="AO31" s="199"/>
      <c r="AP31" s="200"/>
      <c r="AQ31" s="200"/>
      <c r="AR31" s="200"/>
      <c r="AS31" s="200"/>
      <c r="AT31" s="200"/>
      <c r="AU31" s="199"/>
    </row>
    <row r="32" spans="1:47" s="216" customFormat="1" ht="20.45" customHeight="1">
      <c r="A32" s="251" t="s">
        <v>648</v>
      </c>
      <c r="B32" s="252" t="s">
        <v>668</v>
      </c>
      <c r="C32" s="253"/>
      <c r="D32" s="231">
        <v>8</v>
      </c>
      <c r="E32" s="215">
        <v>0</v>
      </c>
      <c r="F32" s="215">
        <f t="shared" si="1"/>
        <v>0</v>
      </c>
      <c r="G32" s="215">
        <v>3</v>
      </c>
      <c r="H32" s="215">
        <f t="shared" si="2"/>
        <v>24</v>
      </c>
      <c r="I32" s="233" t="s">
        <v>669</v>
      </c>
      <c r="AH32" s="199"/>
      <c r="AI32" s="199"/>
      <c r="AJ32" s="199"/>
      <c r="AK32" s="199"/>
      <c r="AL32" s="199"/>
      <c r="AM32" s="199"/>
      <c r="AN32" s="199"/>
      <c r="AO32" s="199"/>
      <c r="AP32" s="200"/>
      <c r="AQ32" s="200"/>
      <c r="AR32" s="200"/>
      <c r="AS32" s="200"/>
      <c r="AT32" s="200"/>
      <c r="AU32" s="199"/>
    </row>
    <row r="33" spans="1:47" s="216" customFormat="1" ht="20.45" customHeight="1">
      <c r="A33" s="251" t="s">
        <v>648</v>
      </c>
      <c r="B33" s="252" t="s">
        <v>670</v>
      </c>
      <c r="C33" s="253"/>
      <c r="D33" s="231">
        <v>100</v>
      </c>
      <c r="E33" s="215"/>
      <c r="F33" s="215">
        <f t="shared" si="1"/>
        <v>0</v>
      </c>
      <c r="G33" s="215"/>
      <c r="H33" s="215">
        <f t="shared" si="2"/>
        <v>0</v>
      </c>
      <c r="I33" s="233"/>
      <c r="AH33" s="199"/>
      <c r="AI33" s="199"/>
      <c r="AJ33" s="199"/>
      <c r="AK33" s="199"/>
      <c r="AL33" s="199"/>
      <c r="AM33" s="199"/>
      <c r="AN33" s="212" t="s">
        <v>671</v>
      </c>
      <c r="AO33" s="212" t="s">
        <v>608</v>
      </c>
      <c r="AP33" s="213" t="s">
        <v>609</v>
      </c>
      <c r="AQ33" s="213" t="s">
        <v>610</v>
      </c>
      <c r="AR33" s="213" t="s">
        <v>611</v>
      </c>
      <c r="AS33" s="213" t="s">
        <v>612</v>
      </c>
      <c r="AT33" s="213" t="s">
        <v>613</v>
      </c>
      <c r="AU33" s="199"/>
    </row>
    <row r="34" spans="1:47" s="216" customFormat="1" ht="20.45" customHeight="1">
      <c r="A34" s="251" t="s">
        <v>648</v>
      </c>
      <c r="B34" s="252" t="s">
        <v>672</v>
      </c>
      <c r="C34" s="253"/>
      <c r="D34" s="231">
        <v>25</v>
      </c>
      <c r="E34" s="215"/>
      <c r="F34" s="215">
        <f t="shared" si="1"/>
        <v>0</v>
      </c>
      <c r="G34" s="215"/>
      <c r="H34" s="215">
        <f t="shared" si="2"/>
        <v>0</v>
      </c>
      <c r="I34" s="233"/>
      <c r="AH34" s="199"/>
      <c r="AI34" s="199"/>
      <c r="AJ34" s="199"/>
      <c r="AK34" s="199"/>
      <c r="AL34" s="199"/>
      <c r="AM34" s="199"/>
      <c r="AN34" s="212" t="s">
        <v>617</v>
      </c>
      <c r="AO34" s="212">
        <v>0</v>
      </c>
      <c r="AP34" s="213">
        <v>72</v>
      </c>
      <c r="AQ34" s="213">
        <v>0</v>
      </c>
      <c r="AR34" s="213">
        <v>0</v>
      </c>
      <c r="AS34" s="213">
        <v>0</v>
      </c>
      <c r="AT34" s="213">
        <v>0</v>
      </c>
      <c r="AU34" s="199"/>
    </row>
    <row r="35" spans="1:47" s="216" customFormat="1" ht="20.45" customHeight="1">
      <c r="A35" s="251" t="s">
        <v>648</v>
      </c>
      <c r="B35" s="252" t="s">
        <v>673</v>
      </c>
      <c r="C35" s="253"/>
      <c r="D35" s="231">
        <v>15</v>
      </c>
      <c r="E35" s="215"/>
      <c r="F35" s="215">
        <f t="shared" si="1"/>
        <v>0</v>
      </c>
      <c r="G35" s="215"/>
      <c r="H35" s="215">
        <f t="shared" si="2"/>
        <v>0</v>
      </c>
      <c r="I35" s="233"/>
      <c r="AH35" s="199"/>
      <c r="AI35" s="199"/>
      <c r="AJ35" s="199"/>
      <c r="AK35" s="199"/>
      <c r="AL35" s="199"/>
      <c r="AM35" s="199"/>
      <c r="AN35" s="212" t="s">
        <v>625</v>
      </c>
      <c r="AO35" s="237">
        <v>0.13189999999999999</v>
      </c>
      <c r="AP35" s="238">
        <v>0.45</v>
      </c>
      <c r="AQ35" s="238">
        <f>+AP35-AO35</f>
        <v>0.31810000000000005</v>
      </c>
      <c r="AR35" s="213">
        <v>9</v>
      </c>
      <c r="AS35" s="213">
        <f>+IF(AQ35&lt;1%,20,IF(AQ35&lt;3%,30,40))</f>
        <v>40</v>
      </c>
      <c r="AT35" s="213">
        <f t="shared" ref="AT35:AT37" si="6">AR35*AS35</f>
        <v>360</v>
      </c>
      <c r="AU35" s="199"/>
    </row>
    <row r="36" spans="1:47" s="216" customFormat="1" ht="20.45" customHeight="1">
      <c r="A36" s="251" t="s">
        <v>648</v>
      </c>
      <c r="B36" s="252" t="s">
        <v>674</v>
      </c>
      <c r="C36" s="253"/>
      <c r="D36" s="231">
        <v>15</v>
      </c>
      <c r="E36" s="215"/>
      <c r="F36" s="215">
        <f t="shared" si="1"/>
        <v>0</v>
      </c>
      <c r="G36" s="215"/>
      <c r="H36" s="215">
        <f t="shared" si="2"/>
        <v>0</v>
      </c>
      <c r="I36" s="233"/>
      <c r="AH36" s="199"/>
      <c r="AI36" s="199"/>
      <c r="AJ36" s="199"/>
      <c r="AK36" s="199"/>
      <c r="AL36" s="199"/>
      <c r="AM36" s="199"/>
      <c r="AN36" s="212" t="s">
        <v>629</v>
      </c>
      <c r="AO36" s="237" t="s">
        <v>643</v>
      </c>
      <c r="AP36" s="240">
        <v>0.1429</v>
      </c>
      <c r="AQ36" s="238">
        <v>0</v>
      </c>
      <c r="AR36" s="213">
        <v>1</v>
      </c>
      <c r="AS36" s="213">
        <f>+IF(AQ36&gt;=3%,50,IF(AQ36&gt;=1%,40,30))</f>
        <v>30</v>
      </c>
      <c r="AT36" s="213">
        <f t="shared" si="6"/>
        <v>30</v>
      </c>
      <c r="AU36" s="199"/>
    </row>
    <row r="37" spans="1:47" s="216" customFormat="1" ht="20.45" customHeight="1">
      <c r="A37" s="251" t="s">
        <v>648</v>
      </c>
      <c r="B37" s="252" t="s">
        <v>68</v>
      </c>
      <c r="C37" s="253"/>
      <c r="D37" s="231">
        <v>25</v>
      </c>
      <c r="E37" s="215">
        <v>2</v>
      </c>
      <c r="F37" s="215">
        <f t="shared" si="1"/>
        <v>50</v>
      </c>
      <c r="G37" s="215">
        <v>2</v>
      </c>
      <c r="H37" s="215">
        <f t="shared" si="2"/>
        <v>50</v>
      </c>
      <c r="I37" s="233"/>
      <c r="AH37" s="199"/>
      <c r="AI37" s="199"/>
      <c r="AJ37" s="199"/>
      <c r="AK37" s="199"/>
      <c r="AL37" s="199"/>
      <c r="AM37" s="199"/>
      <c r="AN37" s="212" t="s">
        <v>631</v>
      </c>
      <c r="AO37" s="237">
        <v>0.28570000000000001</v>
      </c>
      <c r="AP37" s="238">
        <v>0.2</v>
      </c>
      <c r="AQ37" s="238">
        <f>+AP37-AO37</f>
        <v>-8.5699999999999998E-2</v>
      </c>
      <c r="AR37" s="213">
        <v>5</v>
      </c>
      <c r="AS37" s="213">
        <f>+IF(AQ37&lt;1%,10,IF(AQ37&lt;3%,20,30))</f>
        <v>10</v>
      </c>
      <c r="AT37" s="213">
        <f t="shared" si="6"/>
        <v>50</v>
      </c>
      <c r="AU37" s="199"/>
    </row>
    <row r="38" spans="1:47" s="216" customFormat="1" ht="20.45" customHeight="1">
      <c r="A38" s="251" t="s">
        <v>648</v>
      </c>
      <c r="B38" s="252" t="s">
        <v>675</v>
      </c>
      <c r="C38" s="253"/>
      <c r="D38" s="231">
        <v>10</v>
      </c>
      <c r="E38" s="215"/>
      <c r="F38" s="215">
        <f t="shared" si="1"/>
        <v>0</v>
      </c>
      <c r="G38" s="215"/>
      <c r="H38" s="215">
        <f t="shared" si="2"/>
        <v>0</v>
      </c>
      <c r="I38" s="233"/>
      <c r="AH38" s="199"/>
      <c r="AI38" s="199"/>
      <c r="AJ38" s="199"/>
      <c r="AK38" s="199"/>
      <c r="AL38" s="199"/>
      <c r="AM38" s="199"/>
      <c r="AN38" s="212" t="s">
        <v>633</v>
      </c>
      <c r="AO38" s="241" t="s">
        <v>383</v>
      </c>
      <c r="AP38" s="242"/>
      <c r="AQ38" s="242"/>
      <c r="AR38" s="242"/>
      <c r="AS38" s="243"/>
      <c r="AT38" s="213">
        <f>SUM(AT34:AT37)</f>
        <v>440</v>
      </c>
      <c r="AU38" s="199"/>
    </row>
    <row r="39" spans="1:47" s="216" customFormat="1" ht="20.45" customHeight="1">
      <c r="A39" s="251" t="s">
        <v>648</v>
      </c>
      <c r="B39" s="252" t="s">
        <v>676</v>
      </c>
      <c r="C39" s="253"/>
      <c r="D39" s="255">
        <v>24.8</v>
      </c>
      <c r="E39" s="256"/>
      <c r="F39" s="215">
        <f t="shared" si="1"/>
        <v>0</v>
      </c>
      <c r="G39" s="215"/>
      <c r="H39" s="215">
        <f t="shared" si="2"/>
        <v>0</v>
      </c>
      <c r="I39" s="233"/>
      <c r="AH39" s="199"/>
      <c r="AI39" s="199"/>
      <c r="AJ39" s="199"/>
      <c r="AK39" s="199"/>
      <c r="AL39" s="199"/>
      <c r="AM39" s="199"/>
      <c r="AN39" s="199"/>
      <c r="AO39" s="199"/>
      <c r="AP39" s="200"/>
      <c r="AQ39" s="200"/>
      <c r="AR39" s="200"/>
      <c r="AS39" s="200"/>
      <c r="AT39" s="200"/>
      <c r="AU39" s="199"/>
    </row>
    <row r="40" spans="1:47" s="216" customFormat="1" ht="20.45" customHeight="1">
      <c r="A40" s="251" t="s">
        <v>648</v>
      </c>
      <c r="B40" s="252" t="s">
        <v>677</v>
      </c>
      <c r="C40" s="253"/>
      <c r="D40" s="231">
        <v>200</v>
      </c>
      <c r="E40" s="215"/>
      <c r="F40" s="215">
        <f t="shared" si="1"/>
        <v>0</v>
      </c>
      <c r="G40" s="215"/>
      <c r="H40" s="215">
        <f t="shared" si="2"/>
        <v>0</v>
      </c>
      <c r="I40" s="233"/>
      <c r="AH40" s="199"/>
      <c r="AI40" s="199"/>
      <c r="AJ40" s="199"/>
      <c r="AK40" s="199"/>
      <c r="AL40" s="199"/>
      <c r="AM40" s="199"/>
      <c r="AN40" s="199"/>
      <c r="AO40" s="199"/>
      <c r="AP40" s="200"/>
      <c r="AQ40" s="200"/>
      <c r="AR40" s="200"/>
      <c r="AS40" s="200"/>
      <c r="AT40" s="200"/>
      <c r="AU40" s="199"/>
    </row>
    <row r="41" spans="1:47" s="216" customFormat="1" ht="20.45" customHeight="1">
      <c r="A41" s="251" t="s">
        <v>648</v>
      </c>
      <c r="B41" s="252" t="s">
        <v>678</v>
      </c>
      <c r="C41" s="253"/>
      <c r="D41" s="231">
        <v>100</v>
      </c>
      <c r="E41" s="215"/>
      <c r="F41" s="215">
        <f t="shared" si="1"/>
        <v>0</v>
      </c>
      <c r="G41" s="215"/>
      <c r="H41" s="215">
        <f t="shared" si="2"/>
        <v>0</v>
      </c>
      <c r="I41" s="233"/>
      <c r="AH41" s="199"/>
      <c r="AI41" s="199"/>
      <c r="AJ41" s="199"/>
      <c r="AK41" s="199"/>
      <c r="AL41" s="199"/>
      <c r="AM41" s="199"/>
      <c r="AN41" s="199"/>
      <c r="AO41" s="199"/>
      <c r="AP41" s="200"/>
      <c r="AQ41" s="200"/>
      <c r="AR41" s="200"/>
      <c r="AS41" s="200"/>
      <c r="AT41" s="200"/>
      <c r="AU41" s="199"/>
    </row>
    <row r="42" spans="1:47" s="216" customFormat="1" ht="20.45" customHeight="1">
      <c r="A42" s="251" t="s">
        <v>633</v>
      </c>
      <c r="B42" s="257" t="s">
        <v>633</v>
      </c>
      <c r="C42" s="257"/>
      <c r="D42" s="257"/>
      <c r="E42" s="215"/>
      <c r="F42" s="215">
        <f>SUM(F4:F41)</f>
        <v>4607</v>
      </c>
      <c r="G42" s="215">
        <f>SUM(G4:G41)</f>
        <v>368</v>
      </c>
      <c r="H42" s="215">
        <f>SUM(H4:H41)</f>
        <v>4045</v>
      </c>
      <c r="I42" s="233"/>
      <c r="AH42" s="199"/>
      <c r="AI42" s="199"/>
      <c r="AJ42" s="199"/>
      <c r="AK42" s="199"/>
      <c r="AL42" s="199"/>
      <c r="AM42" s="199"/>
      <c r="AN42" s="199"/>
      <c r="AO42" s="199"/>
      <c r="AP42" s="200"/>
      <c r="AQ42" s="200"/>
      <c r="AR42" s="200"/>
      <c r="AS42" s="200"/>
      <c r="AT42" s="200"/>
      <c r="AU42" s="199"/>
    </row>
    <row r="43" spans="1:47" s="216" customFormat="1" ht="20.45" customHeight="1">
      <c r="A43" s="258" t="s">
        <v>679</v>
      </c>
      <c r="B43" s="259"/>
      <c r="C43" s="260"/>
      <c r="D43" s="261"/>
      <c r="E43" s="258"/>
      <c r="F43" s="262"/>
      <c r="G43" s="258"/>
      <c r="H43" s="263"/>
      <c r="I43" s="264"/>
      <c r="AH43" s="199"/>
      <c r="AI43" s="199"/>
      <c r="AJ43" s="199"/>
      <c r="AK43" s="199"/>
      <c r="AL43" s="199"/>
      <c r="AM43" s="199"/>
      <c r="AN43" s="199"/>
      <c r="AO43" s="199"/>
      <c r="AP43" s="200"/>
      <c r="AQ43" s="200"/>
      <c r="AR43" s="200"/>
      <c r="AS43" s="200"/>
      <c r="AT43" s="200"/>
      <c r="AU43" s="199"/>
    </row>
    <row r="44" spans="1:47" s="216" customFormat="1" ht="21.4" customHeight="1">
      <c r="A44" s="258"/>
      <c r="B44" s="265"/>
      <c r="D44" s="261"/>
      <c r="E44" s="258"/>
      <c r="F44" s="262"/>
      <c r="G44" s="262"/>
      <c r="H44" s="262"/>
      <c r="I44" s="258"/>
      <c r="AH44" s="199"/>
      <c r="AI44" s="199"/>
      <c r="AJ44" s="199"/>
      <c r="AK44" s="199"/>
      <c r="AL44" s="199"/>
      <c r="AM44" s="199"/>
      <c r="AN44" s="199"/>
      <c r="AO44" s="199"/>
      <c r="AP44" s="200"/>
      <c r="AQ44" s="200"/>
      <c r="AR44" s="200"/>
      <c r="AS44" s="200"/>
      <c r="AT44" s="200"/>
      <c r="AU44" s="199"/>
    </row>
    <row r="45" spans="1:47" s="216" customFormat="1" ht="21.4" customHeight="1">
      <c r="A45" s="258"/>
      <c r="B45" s="258"/>
      <c r="C45" s="266"/>
      <c r="D45" s="258"/>
      <c r="E45" s="267"/>
      <c r="F45" s="262"/>
      <c r="G45" s="262"/>
      <c r="H45" s="262"/>
      <c r="I45" s="262"/>
      <c r="AH45" s="199"/>
      <c r="AI45" s="199"/>
      <c r="AJ45" s="199"/>
      <c r="AK45" s="199"/>
      <c r="AL45" s="199"/>
      <c r="AM45" s="199"/>
      <c r="AN45" s="199"/>
      <c r="AO45" s="199"/>
      <c r="AP45" s="200"/>
      <c r="AQ45" s="200"/>
      <c r="AR45" s="200"/>
      <c r="AS45" s="200"/>
      <c r="AT45" s="200"/>
      <c r="AU45" s="199"/>
    </row>
    <row r="46" spans="1:47" s="216" customFormat="1" ht="21.4" customHeight="1">
      <c r="A46" s="258"/>
      <c r="B46" s="258"/>
      <c r="C46" s="266"/>
      <c r="D46" s="258"/>
      <c r="E46" s="267"/>
      <c r="F46" s="262"/>
      <c r="G46" s="262"/>
      <c r="H46" s="262"/>
      <c r="I46" s="262"/>
      <c r="AH46" s="199"/>
      <c r="AI46" s="199"/>
      <c r="AJ46" s="199"/>
      <c r="AK46" s="199"/>
      <c r="AL46" s="199"/>
      <c r="AM46" s="199"/>
      <c r="AN46" s="199"/>
      <c r="AO46" s="199"/>
      <c r="AP46" s="200"/>
      <c r="AQ46" s="200"/>
      <c r="AR46" s="200"/>
      <c r="AS46" s="200"/>
      <c r="AT46" s="200"/>
      <c r="AU46" s="199"/>
    </row>
    <row r="47" spans="1:47" s="216" customFormat="1" ht="21.4" customHeight="1">
      <c r="A47" s="268" t="s">
        <v>680</v>
      </c>
      <c r="C47" s="269"/>
      <c r="E47" s="270"/>
      <c r="F47" s="262"/>
      <c r="G47" s="270"/>
      <c r="H47" s="270"/>
      <c r="I47" s="270"/>
      <c r="AH47" s="199"/>
      <c r="AI47" s="199"/>
      <c r="AJ47" s="199"/>
      <c r="AK47" s="199"/>
      <c r="AL47" s="199"/>
      <c r="AM47" s="199"/>
      <c r="AN47" s="199"/>
      <c r="AO47" s="199"/>
      <c r="AP47" s="200"/>
      <c r="AQ47" s="200"/>
      <c r="AR47" s="200"/>
      <c r="AS47" s="200"/>
      <c r="AT47" s="200"/>
      <c r="AU47" s="199"/>
    </row>
    <row r="48" spans="1:47" s="216" customFormat="1" ht="21.4" customHeight="1">
      <c r="A48" s="268" t="s">
        <v>681</v>
      </c>
      <c r="C48" s="269"/>
      <c r="E48" s="270"/>
      <c r="F48" s="262"/>
      <c r="G48" s="270"/>
      <c r="H48" s="270"/>
      <c r="I48" s="270"/>
      <c r="AH48" s="199"/>
      <c r="AI48" s="199"/>
      <c r="AJ48" s="199"/>
      <c r="AK48" s="199"/>
      <c r="AL48" s="199"/>
      <c r="AM48" s="199"/>
      <c r="AN48" s="199"/>
      <c r="AO48" s="199"/>
      <c r="AP48" s="200"/>
      <c r="AQ48" s="200"/>
      <c r="AR48" s="200"/>
      <c r="AS48" s="200"/>
      <c r="AT48" s="200"/>
      <c r="AU48" s="199"/>
    </row>
    <row r="49" spans="1:47" s="216" customFormat="1" ht="21.4" customHeight="1">
      <c r="A49" s="268" t="s">
        <v>682</v>
      </c>
      <c r="C49" s="269"/>
      <c r="E49" s="270"/>
      <c r="F49" s="262"/>
      <c r="G49" s="270"/>
      <c r="H49" s="270"/>
      <c r="I49" s="270"/>
      <c r="AH49" s="199"/>
      <c r="AI49" s="199"/>
      <c r="AJ49" s="199"/>
      <c r="AK49" s="199"/>
      <c r="AL49" s="199"/>
      <c r="AM49" s="199"/>
      <c r="AN49" s="199"/>
      <c r="AO49" s="199"/>
      <c r="AP49" s="200"/>
      <c r="AQ49" s="200"/>
      <c r="AR49" s="200"/>
      <c r="AS49" s="200"/>
      <c r="AT49" s="200"/>
      <c r="AU49" s="199"/>
    </row>
    <row r="50" spans="1:47" s="216" customFormat="1" ht="21.4" customHeight="1">
      <c r="A50" s="268" t="s">
        <v>683</v>
      </c>
      <c r="C50" s="269"/>
      <c r="E50" s="270"/>
      <c r="F50" s="262"/>
      <c r="G50" s="270"/>
      <c r="H50" s="270"/>
      <c r="I50" s="270"/>
      <c r="AH50" s="199"/>
      <c r="AI50" s="199"/>
      <c r="AJ50" s="199"/>
      <c r="AK50" s="199"/>
      <c r="AL50" s="199"/>
      <c r="AM50" s="199"/>
      <c r="AN50" s="199"/>
      <c r="AO50" s="199"/>
      <c r="AP50" s="200"/>
      <c r="AQ50" s="200"/>
      <c r="AR50" s="200"/>
      <c r="AS50" s="200"/>
      <c r="AT50" s="200"/>
      <c r="AU50" s="199"/>
    </row>
    <row r="51" spans="1:47" s="216" customFormat="1" ht="21.4" customHeight="1">
      <c r="A51" s="268" t="s">
        <v>684</v>
      </c>
      <c r="C51" s="269"/>
      <c r="E51" s="270"/>
      <c r="F51" s="262"/>
      <c r="G51" s="270"/>
      <c r="H51" s="270"/>
      <c r="I51" s="270"/>
      <c r="AH51" s="199"/>
      <c r="AI51" s="199"/>
      <c r="AJ51" s="199"/>
      <c r="AK51" s="199"/>
      <c r="AL51" s="199"/>
      <c r="AM51" s="199"/>
      <c r="AN51" s="199"/>
      <c r="AO51" s="199"/>
      <c r="AP51" s="200"/>
      <c r="AQ51" s="200"/>
      <c r="AR51" s="200"/>
      <c r="AS51" s="200"/>
      <c r="AT51" s="200"/>
      <c r="AU51" s="199"/>
    </row>
    <row r="52" spans="1:47" s="216" customFormat="1" ht="21.4" customHeight="1">
      <c r="A52" s="268" t="s">
        <v>685</v>
      </c>
      <c r="C52" s="269"/>
      <c r="E52" s="270"/>
      <c r="F52" s="262"/>
      <c r="G52" s="270"/>
      <c r="H52" s="270"/>
      <c r="I52" s="270"/>
      <c r="AH52" s="199"/>
      <c r="AI52" s="199"/>
      <c r="AJ52" s="199"/>
      <c r="AK52" s="199"/>
      <c r="AL52" s="199"/>
      <c r="AM52" s="199"/>
      <c r="AN52" s="199"/>
      <c r="AO52" s="199"/>
      <c r="AP52" s="200"/>
      <c r="AQ52" s="200"/>
      <c r="AR52" s="200"/>
      <c r="AS52" s="200"/>
      <c r="AT52" s="200"/>
      <c r="AU52" s="199"/>
    </row>
    <row r="53" spans="1:47" s="216" customFormat="1" ht="21.4" customHeight="1">
      <c r="A53" s="268" t="s">
        <v>686</v>
      </c>
      <c r="C53" s="269"/>
      <c r="E53" s="270"/>
      <c r="F53" s="262"/>
      <c r="G53" s="270"/>
      <c r="H53" s="270"/>
      <c r="I53" s="270"/>
      <c r="AH53" s="199"/>
      <c r="AI53" s="199"/>
      <c r="AJ53" s="199"/>
      <c r="AK53" s="199"/>
      <c r="AL53" s="199"/>
      <c r="AM53" s="199"/>
      <c r="AN53" s="199"/>
      <c r="AO53" s="199"/>
      <c r="AP53" s="200"/>
      <c r="AQ53" s="200"/>
      <c r="AR53" s="200"/>
      <c r="AS53" s="200"/>
      <c r="AT53" s="200"/>
      <c r="AU53" s="199"/>
    </row>
    <row r="54" spans="1:47" s="216" customFormat="1" ht="21.4" customHeight="1">
      <c r="C54" s="269"/>
      <c r="E54" s="270"/>
      <c r="F54" s="270"/>
      <c r="G54" s="270"/>
      <c r="H54" s="270"/>
      <c r="I54" s="270"/>
      <c r="AH54" s="199"/>
      <c r="AI54" s="199"/>
      <c r="AJ54" s="199"/>
      <c r="AK54" s="199"/>
      <c r="AL54" s="199"/>
      <c r="AM54" s="199"/>
      <c r="AN54" s="199"/>
      <c r="AO54" s="199"/>
      <c r="AP54" s="200"/>
      <c r="AQ54" s="200"/>
      <c r="AR54" s="200"/>
      <c r="AS54" s="200"/>
      <c r="AT54" s="200"/>
      <c r="AU54" s="199"/>
    </row>
    <row r="55" spans="1:47" s="216" customFormat="1" ht="21.4" customHeight="1">
      <c r="A55" s="271" t="s">
        <v>687</v>
      </c>
      <c r="B55" s="271" t="s">
        <v>688</v>
      </c>
      <c r="C55" s="271" t="s">
        <v>689</v>
      </c>
      <c r="D55" s="271"/>
      <c r="E55" s="271" t="s">
        <v>690</v>
      </c>
      <c r="F55" s="271"/>
      <c r="G55" s="272" t="s">
        <v>691</v>
      </c>
      <c r="H55" s="273"/>
      <c r="I55" s="273"/>
      <c r="J55" s="270"/>
      <c r="AH55" s="199"/>
      <c r="AI55" s="199"/>
      <c r="AJ55" s="199"/>
      <c r="AK55" s="199"/>
      <c r="AL55" s="199"/>
      <c r="AM55" s="199"/>
      <c r="AN55" s="199"/>
      <c r="AO55" s="199"/>
      <c r="AP55" s="200"/>
      <c r="AQ55" s="200"/>
      <c r="AR55" s="200"/>
      <c r="AS55" s="200"/>
      <c r="AT55" s="200"/>
      <c r="AU55" s="199"/>
    </row>
    <row r="56" spans="1:47" ht="21.4" customHeight="1">
      <c r="A56" s="271"/>
      <c r="B56" s="271"/>
      <c r="C56" s="274" t="s">
        <v>692</v>
      </c>
      <c r="D56" s="274" t="s">
        <v>693</v>
      </c>
      <c r="E56" s="274" t="s">
        <v>692</v>
      </c>
      <c r="F56" s="274" t="s">
        <v>693</v>
      </c>
      <c r="G56" s="273"/>
      <c r="H56" s="273"/>
      <c r="I56" s="273"/>
      <c r="J56" s="275"/>
    </row>
    <row r="57" spans="1:47" ht="21.4" customHeight="1">
      <c r="A57" s="271" t="s">
        <v>694</v>
      </c>
      <c r="B57" s="274" t="s">
        <v>577</v>
      </c>
      <c r="C57" s="274" t="s">
        <v>695</v>
      </c>
      <c r="D57" s="276">
        <v>13</v>
      </c>
      <c r="E57" s="274" t="s">
        <v>696</v>
      </c>
      <c r="F57" s="276">
        <v>8</v>
      </c>
      <c r="G57" s="273"/>
      <c r="H57" s="273"/>
      <c r="I57" s="273"/>
      <c r="J57" s="275"/>
    </row>
    <row r="58" spans="1:47" ht="21.4" customHeight="1">
      <c r="A58" s="271"/>
      <c r="B58" s="274" t="s">
        <v>578</v>
      </c>
      <c r="C58" s="274" t="s">
        <v>697</v>
      </c>
      <c r="D58" s="276">
        <v>20</v>
      </c>
      <c r="E58" s="274" t="s">
        <v>698</v>
      </c>
      <c r="F58" s="276">
        <v>13</v>
      </c>
      <c r="G58" s="273"/>
      <c r="H58" s="273"/>
      <c r="I58" s="273"/>
      <c r="J58" s="275"/>
    </row>
    <row r="59" spans="1:47" ht="21.4" customHeight="1">
      <c r="A59" s="271"/>
      <c r="B59" s="274" t="s">
        <v>699</v>
      </c>
      <c r="C59" s="274" t="s">
        <v>698</v>
      </c>
      <c r="D59" s="276">
        <v>25</v>
      </c>
      <c r="E59" s="274" t="s">
        <v>700</v>
      </c>
      <c r="F59" s="276">
        <v>15</v>
      </c>
      <c r="G59" s="273"/>
      <c r="H59" s="273"/>
      <c r="I59" s="273"/>
      <c r="J59" s="275"/>
    </row>
    <row r="60" spans="1:47" ht="21.4" customHeight="1">
      <c r="A60" s="271"/>
      <c r="B60" s="274" t="s">
        <v>580</v>
      </c>
      <c r="C60" s="274" t="s">
        <v>701</v>
      </c>
      <c r="D60" s="276">
        <v>30</v>
      </c>
      <c r="E60" s="274" t="s">
        <v>702</v>
      </c>
      <c r="F60" s="276">
        <v>19</v>
      </c>
      <c r="G60" s="273"/>
      <c r="H60" s="273"/>
      <c r="I60" s="273"/>
      <c r="J60" s="275"/>
    </row>
    <row r="61" spans="1:47" ht="21.4" customHeight="1">
      <c r="A61" s="273"/>
      <c r="B61" s="273"/>
      <c r="C61" s="273"/>
      <c r="D61" s="273"/>
      <c r="E61" s="273"/>
      <c r="F61" s="273"/>
      <c r="G61" s="273"/>
      <c r="H61" s="273"/>
      <c r="I61" s="273"/>
      <c r="J61" s="275"/>
    </row>
    <row r="62" spans="1:47" ht="21.4" customHeight="1">
      <c r="A62" s="273"/>
      <c r="B62" s="273"/>
      <c r="C62" s="273"/>
      <c r="D62" s="273"/>
      <c r="E62" s="273"/>
      <c r="F62" s="273"/>
      <c r="G62" s="273"/>
      <c r="H62" s="273"/>
      <c r="I62" s="273"/>
      <c r="J62" s="275"/>
    </row>
    <row r="63" spans="1:47" ht="21.4" customHeight="1">
      <c r="A63" s="271" t="s">
        <v>687</v>
      </c>
      <c r="B63" s="271" t="s">
        <v>688</v>
      </c>
      <c r="C63" s="271" t="s">
        <v>703</v>
      </c>
      <c r="D63" s="271"/>
      <c r="E63" s="271" t="s">
        <v>704</v>
      </c>
      <c r="F63" s="271"/>
      <c r="G63" s="272" t="s">
        <v>705</v>
      </c>
      <c r="H63" s="273"/>
      <c r="I63" s="273"/>
      <c r="J63" s="275"/>
    </row>
    <row r="64" spans="1:47" ht="21.4" customHeight="1">
      <c r="A64" s="271"/>
      <c r="B64" s="271"/>
      <c r="C64" s="274" t="s">
        <v>692</v>
      </c>
      <c r="D64" s="274" t="s">
        <v>693</v>
      </c>
      <c r="E64" s="274" t="s">
        <v>692</v>
      </c>
      <c r="F64" s="274" t="s">
        <v>693</v>
      </c>
      <c r="G64" s="273"/>
      <c r="H64" s="273"/>
      <c r="I64" s="273"/>
      <c r="J64" s="275"/>
    </row>
    <row r="65" spans="1:10" ht="21.4" customHeight="1">
      <c r="A65" s="271" t="s">
        <v>706</v>
      </c>
      <c r="B65" s="274" t="s">
        <v>577</v>
      </c>
      <c r="C65" s="274" t="s">
        <v>707</v>
      </c>
      <c r="D65" s="276">
        <v>18</v>
      </c>
      <c r="E65" s="274" t="s">
        <v>708</v>
      </c>
      <c r="F65" s="276">
        <v>18</v>
      </c>
      <c r="G65" s="273"/>
      <c r="H65" s="273"/>
      <c r="I65" s="273"/>
      <c r="J65" s="275"/>
    </row>
    <row r="66" spans="1:10" ht="21.4" customHeight="1">
      <c r="A66" s="271"/>
      <c r="B66" s="274" t="s">
        <v>578</v>
      </c>
      <c r="C66" s="274" t="s">
        <v>709</v>
      </c>
      <c r="D66" s="276">
        <v>26</v>
      </c>
      <c r="E66" s="274" t="s">
        <v>710</v>
      </c>
      <c r="F66" s="276">
        <v>26</v>
      </c>
      <c r="G66" s="273"/>
      <c r="H66" s="273"/>
      <c r="I66" s="273"/>
      <c r="J66" s="275"/>
    </row>
    <row r="67" spans="1:10" ht="21.4" customHeight="1">
      <c r="A67" s="271"/>
      <c r="B67" s="274" t="s">
        <v>699</v>
      </c>
      <c r="C67" s="274" t="s">
        <v>711</v>
      </c>
      <c r="D67" s="276">
        <v>30</v>
      </c>
      <c r="E67" s="274" t="s">
        <v>712</v>
      </c>
      <c r="F67" s="276">
        <v>30</v>
      </c>
      <c r="G67" s="273"/>
      <c r="H67" s="273"/>
      <c r="I67" s="273"/>
      <c r="J67" s="275"/>
    </row>
    <row r="68" spans="1:10" ht="21.4" customHeight="1">
      <c r="A68" s="271"/>
      <c r="B68" s="274" t="s">
        <v>580</v>
      </c>
      <c r="C68" s="274" t="s">
        <v>713</v>
      </c>
      <c r="D68" s="276">
        <v>35</v>
      </c>
      <c r="E68" s="274" t="s">
        <v>714</v>
      </c>
      <c r="F68" s="276">
        <v>35</v>
      </c>
      <c r="G68" s="273"/>
      <c r="H68" s="273"/>
      <c r="I68" s="273"/>
      <c r="J68" s="275"/>
    </row>
    <row r="69" spans="1:10" ht="21.4" customHeight="1">
      <c r="A69" s="271" t="s">
        <v>687</v>
      </c>
      <c r="B69" s="271" t="s">
        <v>688</v>
      </c>
      <c r="C69" s="271" t="s">
        <v>703</v>
      </c>
      <c r="D69" s="271"/>
      <c r="E69" s="271" t="s">
        <v>704</v>
      </c>
      <c r="F69" s="271"/>
      <c r="G69" s="272" t="s">
        <v>715</v>
      </c>
      <c r="H69" s="273"/>
      <c r="I69" s="273"/>
      <c r="J69" s="275"/>
    </row>
    <row r="70" spans="1:10" ht="21.4" customHeight="1">
      <c r="A70" s="271"/>
      <c r="B70" s="271"/>
      <c r="C70" s="274" t="s">
        <v>692</v>
      </c>
      <c r="D70" s="274" t="s">
        <v>693</v>
      </c>
      <c r="E70" s="274" t="s">
        <v>692</v>
      </c>
      <c r="F70" s="274" t="s">
        <v>693</v>
      </c>
      <c r="G70" s="273"/>
      <c r="H70" s="273"/>
      <c r="I70" s="273"/>
      <c r="J70" s="275"/>
    </row>
    <row r="71" spans="1:10" ht="21.4" customHeight="1">
      <c r="A71" s="271" t="s">
        <v>716</v>
      </c>
      <c r="B71" s="274" t="s">
        <v>577</v>
      </c>
      <c r="C71" s="274" t="s">
        <v>717</v>
      </c>
      <c r="D71" s="276">
        <v>15</v>
      </c>
      <c r="E71" s="274" t="s">
        <v>718</v>
      </c>
      <c r="F71" s="276">
        <v>15</v>
      </c>
      <c r="G71" s="273"/>
      <c r="H71" s="273"/>
      <c r="I71" s="273"/>
      <c r="J71" s="275"/>
    </row>
    <row r="72" spans="1:10" ht="21.4" customHeight="1">
      <c r="A72" s="271"/>
      <c r="B72" s="274" t="s">
        <v>578</v>
      </c>
      <c r="C72" s="274" t="s">
        <v>719</v>
      </c>
      <c r="D72" s="276">
        <v>20</v>
      </c>
      <c r="E72" s="274" t="s">
        <v>720</v>
      </c>
      <c r="F72" s="276">
        <v>20</v>
      </c>
      <c r="G72" s="273"/>
      <c r="H72" s="273"/>
      <c r="I72" s="273"/>
      <c r="J72" s="275"/>
    </row>
    <row r="73" spans="1:10" ht="21.4" customHeight="1">
      <c r="A73" s="271"/>
      <c r="B73" s="274" t="s">
        <v>699</v>
      </c>
      <c r="C73" s="274" t="s">
        <v>721</v>
      </c>
      <c r="D73" s="276">
        <v>25</v>
      </c>
      <c r="E73" s="274" t="s">
        <v>722</v>
      </c>
      <c r="F73" s="276">
        <v>25</v>
      </c>
      <c r="G73" s="273"/>
      <c r="H73" s="273"/>
      <c r="I73" s="273"/>
      <c r="J73" s="275"/>
    </row>
    <row r="74" spans="1:10" ht="21.4" customHeight="1">
      <c r="A74" s="271"/>
      <c r="B74" s="274" t="s">
        <v>580</v>
      </c>
      <c r="C74" s="274" t="s">
        <v>723</v>
      </c>
      <c r="D74" s="276">
        <v>30</v>
      </c>
      <c r="E74" s="274" t="s">
        <v>724</v>
      </c>
      <c r="F74" s="276">
        <v>30</v>
      </c>
      <c r="G74" s="273"/>
      <c r="H74" s="273"/>
      <c r="I74" s="273"/>
      <c r="J74" s="275"/>
    </row>
    <row r="75" spans="1:10" ht="21.4" customHeight="1">
      <c r="A75" s="271" t="s">
        <v>687</v>
      </c>
      <c r="B75" s="271" t="s">
        <v>688</v>
      </c>
      <c r="C75" s="271" t="s">
        <v>703</v>
      </c>
      <c r="D75" s="271"/>
      <c r="E75" s="271" t="s">
        <v>704</v>
      </c>
      <c r="F75" s="271"/>
      <c r="G75" s="273"/>
      <c r="H75" s="273"/>
      <c r="I75" s="273"/>
      <c r="J75" s="275"/>
    </row>
    <row r="76" spans="1:10" ht="21.4" customHeight="1">
      <c r="A76" s="271"/>
      <c r="B76" s="271"/>
      <c r="C76" s="274" t="s">
        <v>692</v>
      </c>
      <c r="D76" s="274" t="s">
        <v>693</v>
      </c>
      <c r="E76" s="274" t="s">
        <v>692</v>
      </c>
      <c r="F76" s="274" t="s">
        <v>693</v>
      </c>
      <c r="G76" s="273"/>
      <c r="H76" s="273"/>
      <c r="I76" s="273"/>
      <c r="J76" s="275"/>
    </row>
    <row r="77" spans="1:10" ht="21.4" customHeight="1">
      <c r="A77" s="271" t="s">
        <v>725</v>
      </c>
      <c r="B77" s="274" t="s">
        <v>577</v>
      </c>
      <c r="C77" s="274" t="s">
        <v>726</v>
      </c>
      <c r="D77" s="276">
        <v>12</v>
      </c>
      <c r="E77" s="274" t="s">
        <v>707</v>
      </c>
      <c r="F77" s="276">
        <v>18</v>
      </c>
      <c r="G77" s="273"/>
      <c r="H77" s="273"/>
      <c r="I77" s="273"/>
      <c r="J77" s="275"/>
    </row>
    <row r="78" spans="1:10" ht="21.4" customHeight="1">
      <c r="A78" s="271"/>
      <c r="B78" s="274" t="s">
        <v>578</v>
      </c>
      <c r="C78" s="274" t="s">
        <v>727</v>
      </c>
      <c r="D78" s="276">
        <v>16</v>
      </c>
      <c r="E78" s="274" t="s">
        <v>709</v>
      </c>
      <c r="F78" s="276">
        <v>26</v>
      </c>
      <c r="G78" s="273"/>
      <c r="H78" s="273"/>
      <c r="I78" s="273"/>
      <c r="J78" s="275"/>
    </row>
    <row r="79" spans="1:10" ht="21.4" customHeight="1">
      <c r="A79" s="271"/>
      <c r="B79" s="274" t="s">
        <v>699</v>
      </c>
      <c r="C79" s="274" t="s">
        <v>728</v>
      </c>
      <c r="D79" s="276">
        <v>20</v>
      </c>
      <c r="E79" s="274" t="s">
        <v>711</v>
      </c>
      <c r="F79" s="276">
        <v>30</v>
      </c>
      <c r="G79" s="273"/>
      <c r="H79" s="273"/>
      <c r="I79" s="273"/>
      <c r="J79" s="275"/>
    </row>
    <row r="80" spans="1:10" ht="21.4" customHeight="1">
      <c r="A80" s="271"/>
      <c r="B80" s="274" t="s">
        <v>580</v>
      </c>
      <c r="C80" s="274" t="s">
        <v>729</v>
      </c>
      <c r="D80" s="276">
        <v>25</v>
      </c>
      <c r="E80" s="274" t="s">
        <v>730</v>
      </c>
      <c r="F80" s="276">
        <v>35</v>
      </c>
      <c r="G80" s="273"/>
      <c r="H80" s="273"/>
      <c r="I80" s="273"/>
      <c r="J80" s="275"/>
    </row>
    <row r="81" spans="1:13" ht="21.4" customHeight="1">
      <c r="A81" s="273"/>
      <c r="B81" s="273"/>
      <c r="C81" s="273"/>
      <c r="D81" s="273"/>
      <c r="E81" s="273"/>
      <c r="F81" s="273"/>
      <c r="G81" s="273"/>
      <c r="J81" s="275"/>
    </row>
    <row r="82" spans="1:13" ht="21.4" customHeight="1">
      <c r="A82" s="273"/>
      <c r="B82" s="273"/>
      <c r="C82" s="277"/>
      <c r="D82" s="273"/>
      <c r="E82" s="273"/>
      <c r="F82" s="273"/>
      <c r="G82" s="273"/>
    </row>
    <row r="83" spans="1:13" ht="21.4" customHeight="1">
      <c r="A83" s="273"/>
      <c r="B83" s="273"/>
      <c r="C83" s="277"/>
      <c r="D83" s="273"/>
      <c r="E83" s="273"/>
      <c r="F83" s="273"/>
      <c r="G83" s="273"/>
    </row>
    <row r="84" spans="1:13" ht="21.4" customHeight="1">
      <c r="A84" s="273" t="s">
        <v>731</v>
      </c>
      <c r="B84" s="272" t="s">
        <v>732</v>
      </c>
      <c r="C84" s="277"/>
      <c r="D84" s="273"/>
      <c r="E84" s="273"/>
      <c r="F84" s="273"/>
      <c r="G84" s="273"/>
    </row>
    <row r="85" spans="1:13" ht="21.4" customHeight="1">
      <c r="A85" s="273"/>
      <c r="B85" s="272" t="s">
        <v>733</v>
      </c>
      <c r="C85" s="277"/>
      <c r="D85" s="273"/>
      <c r="E85" s="273"/>
      <c r="F85" s="273"/>
      <c r="G85" s="273"/>
    </row>
    <row r="86" spans="1:13" ht="21.4" customHeight="1">
      <c r="A86" s="273"/>
      <c r="B86" s="272" t="s">
        <v>734</v>
      </c>
      <c r="C86" s="277"/>
      <c r="D86" s="273"/>
      <c r="E86" s="273"/>
      <c r="F86" s="273"/>
      <c r="G86" s="273"/>
    </row>
    <row r="89" spans="1:13" ht="21.4" customHeight="1" thickBot="1">
      <c r="A89" s="199"/>
      <c r="B89" s="199"/>
      <c r="C89" s="199"/>
      <c r="D89" s="199"/>
      <c r="E89" s="199"/>
      <c r="F89" s="199"/>
      <c r="G89" s="199"/>
      <c r="H89" s="199" t="s">
        <v>577</v>
      </c>
      <c r="I89" s="200" t="s">
        <v>578</v>
      </c>
      <c r="J89" s="200" t="s">
        <v>579</v>
      </c>
      <c r="K89" s="200" t="s">
        <v>580</v>
      </c>
      <c r="L89" s="200" t="s">
        <v>581</v>
      </c>
      <c r="M89" s="200" t="s">
        <v>582</v>
      </c>
    </row>
    <row r="90" spans="1:13" ht="21.4" customHeight="1">
      <c r="A90" s="209" t="s">
        <v>606</v>
      </c>
      <c r="B90" s="210"/>
      <c r="C90" s="210"/>
      <c r="D90" s="210"/>
      <c r="E90" s="211"/>
      <c r="F90" s="199"/>
      <c r="G90" s="212" t="s">
        <v>607</v>
      </c>
      <c r="H90" s="212" t="s">
        <v>608</v>
      </c>
      <c r="I90" s="213" t="s">
        <v>735</v>
      </c>
      <c r="J90" s="213" t="s">
        <v>610</v>
      </c>
      <c r="K90" s="213" t="s">
        <v>611</v>
      </c>
      <c r="L90" s="213" t="s">
        <v>612</v>
      </c>
      <c r="M90" s="213" t="s">
        <v>613</v>
      </c>
    </row>
    <row r="91" spans="1:13" ht="21.4" customHeight="1">
      <c r="A91" s="228" t="s">
        <v>615</v>
      </c>
      <c r="B91" s="212" t="s">
        <v>616</v>
      </c>
      <c r="C91" s="213">
        <v>20</v>
      </c>
      <c r="D91" s="213">
        <v>30</v>
      </c>
      <c r="E91" s="229">
        <v>40</v>
      </c>
      <c r="F91" s="199"/>
      <c r="G91" s="212" t="s">
        <v>617</v>
      </c>
      <c r="H91" s="212">
        <v>0</v>
      </c>
      <c r="I91" s="213">
        <v>709</v>
      </c>
      <c r="J91" s="213">
        <v>0</v>
      </c>
      <c r="K91" s="213">
        <v>0</v>
      </c>
      <c r="L91" s="213">
        <v>0</v>
      </c>
      <c r="M91" s="213">
        <f t="shared" ref="M91:M94" si="7">K91*L91</f>
        <v>0</v>
      </c>
    </row>
    <row r="92" spans="1:13" ht="21.4" customHeight="1">
      <c r="A92" s="228"/>
      <c r="B92" s="212" t="s">
        <v>621</v>
      </c>
      <c r="C92" s="213" t="s">
        <v>622</v>
      </c>
      <c r="D92" s="213" t="s">
        <v>623</v>
      </c>
      <c r="E92" s="229" t="s">
        <v>624</v>
      </c>
      <c r="F92" s="199"/>
      <c r="G92" s="212" t="s">
        <v>625</v>
      </c>
      <c r="H92" s="237">
        <v>6.9500000000000006E-2</v>
      </c>
      <c r="I92" s="238">
        <v>0.32729999999999998</v>
      </c>
      <c r="J92" s="238">
        <f>+I92-H92</f>
        <v>0.25779999999999997</v>
      </c>
      <c r="K92" s="213">
        <v>18</v>
      </c>
      <c r="L92" s="213">
        <f>+IF(J92&lt;1%,20,IF(J92&lt;3%,30,40))</f>
        <v>40</v>
      </c>
      <c r="M92" s="213">
        <f t="shared" si="7"/>
        <v>720</v>
      </c>
    </row>
    <row r="93" spans="1:13" ht="21.4" customHeight="1">
      <c r="A93" s="228" t="s">
        <v>628</v>
      </c>
      <c r="B93" s="212" t="s">
        <v>616</v>
      </c>
      <c r="C93" s="213">
        <v>30</v>
      </c>
      <c r="D93" s="213">
        <v>40</v>
      </c>
      <c r="E93" s="229">
        <v>50</v>
      </c>
      <c r="F93" s="199"/>
      <c r="G93" s="212" t="s">
        <v>629</v>
      </c>
      <c r="H93" s="237" t="s">
        <v>643</v>
      </c>
      <c r="I93" s="240">
        <v>0.04</v>
      </c>
      <c r="J93" s="238" t="s">
        <v>736</v>
      </c>
      <c r="K93" s="213">
        <v>1</v>
      </c>
      <c r="L93" s="213">
        <v>30</v>
      </c>
      <c r="M93" s="213">
        <v>30</v>
      </c>
    </row>
    <row r="94" spans="1:13" ht="21.4" customHeight="1">
      <c r="A94" s="228"/>
      <c r="B94" s="212" t="s">
        <v>621</v>
      </c>
      <c r="C94" s="213" t="s">
        <v>622</v>
      </c>
      <c r="D94" s="213" t="s">
        <v>623</v>
      </c>
      <c r="E94" s="229" t="s">
        <v>624</v>
      </c>
      <c r="F94" s="199"/>
      <c r="G94" s="212" t="s">
        <v>631</v>
      </c>
      <c r="H94" s="237">
        <v>0.1069</v>
      </c>
      <c r="I94" s="238">
        <v>0.161</v>
      </c>
      <c r="J94" s="238">
        <f>+I94-H94</f>
        <v>5.4100000000000009E-2</v>
      </c>
      <c r="K94" s="213">
        <v>15</v>
      </c>
      <c r="L94" s="213">
        <f>+IF(J94&lt;1%,10,IF(J94&lt;3%,20,30))</f>
        <v>30</v>
      </c>
      <c r="M94" s="213">
        <f t="shared" si="7"/>
        <v>450</v>
      </c>
    </row>
    <row r="95" spans="1:13" ht="21.4" customHeight="1">
      <c r="A95" s="228" t="s">
        <v>631</v>
      </c>
      <c r="B95" s="212" t="s">
        <v>616</v>
      </c>
      <c r="C95" s="213">
        <v>10</v>
      </c>
      <c r="D95" s="213">
        <v>20</v>
      </c>
      <c r="E95" s="229">
        <v>30</v>
      </c>
      <c r="F95" s="199"/>
      <c r="G95" s="212" t="s">
        <v>633</v>
      </c>
      <c r="H95" s="241" t="s">
        <v>292</v>
      </c>
      <c r="I95" s="242"/>
      <c r="J95" s="242"/>
      <c r="K95" s="242"/>
      <c r="L95" s="243"/>
      <c r="M95" s="213">
        <f>SUM(M91:M94)</f>
        <v>1200</v>
      </c>
    </row>
    <row r="96" spans="1:13" ht="21.4" customHeight="1" thickBot="1">
      <c r="A96" s="244"/>
      <c r="B96" s="245" t="s">
        <v>621</v>
      </c>
      <c r="C96" s="246" t="s">
        <v>622</v>
      </c>
      <c r="D96" s="246" t="s">
        <v>623</v>
      </c>
      <c r="E96" s="247" t="s">
        <v>624</v>
      </c>
      <c r="F96" s="199"/>
      <c r="G96" s="199"/>
      <c r="H96" s="199"/>
      <c r="I96" s="200"/>
      <c r="J96" s="200"/>
      <c r="K96" s="200"/>
      <c r="L96" s="200"/>
      <c r="M96" s="200"/>
    </row>
    <row r="97" spans="1:13" ht="21.4" customHeight="1">
      <c r="A97" s="248" t="s">
        <v>635</v>
      </c>
      <c r="B97" s="248"/>
      <c r="C97" s="248"/>
      <c r="D97" s="248"/>
      <c r="E97" s="248"/>
      <c r="F97" s="248"/>
      <c r="G97" s="212" t="s">
        <v>636</v>
      </c>
      <c r="H97" s="212" t="s">
        <v>608</v>
      </c>
      <c r="I97" s="213" t="s">
        <v>735</v>
      </c>
      <c r="J97" s="213" t="s">
        <v>610</v>
      </c>
      <c r="K97" s="213" t="s">
        <v>611</v>
      </c>
      <c r="L97" s="213" t="s">
        <v>612</v>
      </c>
      <c r="M97" s="213" t="s">
        <v>613</v>
      </c>
    </row>
    <row r="98" spans="1:13" ht="21.4" customHeight="1">
      <c r="A98" s="249" t="s">
        <v>640</v>
      </c>
      <c r="B98" s="249"/>
      <c r="C98" s="249"/>
      <c r="D98" s="249"/>
      <c r="E98" s="249"/>
      <c r="F98" s="250"/>
      <c r="G98" s="212" t="s">
        <v>617</v>
      </c>
      <c r="H98" s="212">
        <v>0</v>
      </c>
      <c r="I98" s="213">
        <v>819</v>
      </c>
      <c r="J98" s="213">
        <v>0</v>
      </c>
      <c r="K98" s="213">
        <v>0</v>
      </c>
      <c r="L98" s="213">
        <v>0</v>
      </c>
      <c r="M98" s="213">
        <f t="shared" ref="M98:M101" si="8">K98*L98</f>
        <v>0</v>
      </c>
    </row>
    <row r="99" spans="1:13" ht="21.4" customHeight="1">
      <c r="A99" s="199"/>
      <c r="B99" s="199"/>
      <c r="C99" s="199"/>
      <c r="D99" s="199"/>
      <c r="E99" s="199"/>
      <c r="F99" s="199"/>
      <c r="G99" s="212" t="s">
        <v>625</v>
      </c>
      <c r="H99" s="237">
        <v>0.15110000000000001</v>
      </c>
      <c r="I99" s="238">
        <v>0.5333</v>
      </c>
      <c r="J99" s="238">
        <f>+I99-H99</f>
        <v>0.38219999999999998</v>
      </c>
      <c r="K99" s="213">
        <v>24</v>
      </c>
      <c r="L99" s="213">
        <f>+IF(J99&lt;1%,20,IF(J99&lt;3%,30,40))</f>
        <v>40</v>
      </c>
      <c r="M99" s="213">
        <f t="shared" si="8"/>
        <v>960</v>
      </c>
    </row>
    <row r="100" spans="1:13" ht="21.4" customHeight="1">
      <c r="A100" s="199"/>
      <c r="B100" s="199"/>
      <c r="C100" s="199"/>
      <c r="D100" s="199"/>
      <c r="E100" s="199"/>
      <c r="F100" s="199"/>
      <c r="G100" s="212" t="s">
        <v>629</v>
      </c>
      <c r="H100" s="237" t="s">
        <v>643</v>
      </c>
      <c r="I100" s="240">
        <v>0</v>
      </c>
      <c r="J100" s="238" t="s">
        <v>736</v>
      </c>
      <c r="K100" s="213">
        <v>0</v>
      </c>
      <c r="L100" s="213">
        <v>30</v>
      </c>
      <c r="M100" s="213">
        <v>0</v>
      </c>
    </row>
    <row r="101" spans="1:13" ht="21.4" customHeight="1">
      <c r="A101" s="199"/>
      <c r="B101" s="199"/>
      <c r="C101" s="199"/>
      <c r="D101" s="199"/>
      <c r="E101" s="199"/>
      <c r="F101" s="199"/>
      <c r="G101" s="212" t="s">
        <v>631</v>
      </c>
      <c r="H101" s="237">
        <v>6.1199999999999997E-2</v>
      </c>
      <c r="I101" s="238">
        <v>8.3000000000000004E-2</v>
      </c>
      <c r="J101" s="238">
        <f>+I101-H101</f>
        <v>2.1800000000000007E-2</v>
      </c>
      <c r="K101" s="213">
        <v>11</v>
      </c>
      <c r="L101" s="213">
        <f>+IF(J101&lt;1%,10,IF(J101&lt;3%,20,30))</f>
        <v>20</v>
      </c>
      <c r="M101" s="213">
        <f t="shared" si="8"/>
        <v>220</v>
      </c>
    </row>
    <row r="102" spans="1:13" ht="21.4" customHeight="1">
      <c r="A102" s="199"/>
      <c r="B102" s="199"/>
      <c r="C102" s="199"/>
      <c r="D102" s="199"/>
      <c r="E102" s="199"/>
      <c r="F102" s="199"/>
      <c r="G102" s="212" t="s">
        <v>633</v>
      </c>
      <c r="H102" s="241" t="s">
        <v>645</v>
      </c>
      <c r="I102" s="242"/>
      <c r="J102" s="242"/>
      <c r="K102" s="242"/>
      <c r="L102" s="243"/>
      <c r="M102" s="213">
        <f>SUM(M98:M101)</f>
        <v>1180</v>
      </c>
    </row>
    <row r="103" spans="1:13" ht="21.4" customHeight="1">
      <c r="A103" s="199"/>
      <c r="B103" s="199"/>
      <c r="C103" s="199"/>
      <c r="D103" s="199"/>
      <c r="E103" s="199"/>
      <c r="F103" s="199"/>
      <c r="G103" s="199"/>
      <c r="H103" s="199"/>
      <c r="I103" s="200"/>
      <c r="J103" s="200"/>
      <c r="K103" s="200"/>
      <c r="L103" s="200"/>
      <c r="M103" s="200"/>
    </row>
    <row r="104" spans="1:13" ht="21.4" customHeight="1">
      <c r="A104" s="199"/>
      <c r="B104" s="199"/>
      <c r="C104" s="199"/>
      <c r="D104" s="199"/>
      <c r="E104" s="199"/>
      <c r="F104" s="199"/>
      <c r="G104" s="199"/>
      <c r="H104" s="199"/>
      <c r="I104" s="200"/>
      <c r="J104" s="200"/>
      <c r="K104" s="200"/>
      <c r="L104" s="200"/>
      <c r="M104" s="200"/>
    </row>
    <row r="105" spans="1:13" ht="21.4" customHeight="1">
      <c r="A105" s="199"/>
      <c r="B105" s="199"/>
      <c r="C105" s="199"/>
      <c r="D105" s="199"/>
      <c r="E105" s="199"/>
      <c r="F105" s="199"/>
      <c r="G105" s="212" t="s">
        <v>651</v>
      </c>
      <c r="H105" s="212" t="s">
        <v>608</v>
      </c>
      <c r="I105" s="213" t="s">
        <v>735</v>
      </c>
      <c r="J105" s="213" t="s">
        <v>610</v>
      </c>
      <c r="K105" s="213" t="s">
        <v>611</v>
      </c>
      <c r="L105" s="213" t="s">
        <v>612</v>
      </c>
      <c r="M105" s="213" t="s">
        <v>613</v>
      </c>
    </row>
    <row r="106" spans="1:13" ht="21.4" customHeight="1">
      <c r="A106" s="199"/>
      <c r="B106" s="199"/>
      <c r="C106" s="199"/>
      <c r="D106" s="199"/>
      <c r="E106" s="199"/>
      <c r="F106" s="199"/>
      <c r="G106" s="212" t="s">
        <v>617</v>
      </c>
      <c r="H106" s="212">
        <v>0</v>
      </c>
      <c r="I106" s="213">
        <v>803</v>
      </c>
      <c r="J106" s="213">
        <v>0</v>
      </c>
      <c r="K106" s="213">
        <v>0</v>
      </c>
      <c r="L106" s="213">
        <v>0</v>
      </c>
      <c r="M106" s="213">
        <f t="shared" ref="M106:M109" si="9">K106*L106</f>
        <v>0</v>
      </c>
    </row>
    <row r="107" spans="1:13" ht="21.4" customHeight="1">
      <c r="A107" s="199"/>
      <c r="B107" s="199"/>
      <c r="C107" s="199"/>
      <c r="D107" s="199"/>
      <c r="E107" s="199"/>
      <c r="F107" s="199"/>
      <c r="G107" s="212" t="s">
        <v>625</v>
      </c>
      <c r="H107" s="237">
        <v>0.15740000000000001</v>
      </c>
      <c r="I107" s="238">
        <v>0.47060000000000002</v>
      </c>
      <c r="J107" s="238">
        <f>+I107-H107</f>
        <v>0.31320000000000003</v>
      </c>
      <c r="K107" s="213">
        <v>8</v>
      </c>
      <c r="L107" s="213">
        <f>+IF(J107&lt;1%,20,IF(J107&lt;3%,30,40))</f>
        <v>40</v>
      </c>
      <c r="M107" s="213">
        <f t="shared" si="9"/>
        <v>320</v>
      </c>
    </row>
    <row r="108" spans="1:13" ht="21.4" customHeight="1">
      <c r="A108" s="199"/>
      <c r="B108" s="199"/>
      <c r="C108" s="199"/>
      <c r="D108" s="199"/>
      <c r="E108" s="199"/>
      <c r="F108" s="199"/>
      <c r="G108" s="212" t="s">
        <v>629</v>
      </c>
      <c r="H108" s="237" t="s">
        <v>643</v>
      </c>
      <c r="I108" s="240">
        <v>0.3</v>
      </c>
      <c r="J108" s="238" t="s">
        <v>736</v>
      </c>
      <c r="K108" s="213">
        <v>3</v>
      </c>
      <c r="L108" s="213">
        <v>50</v>
      </c>
      <c r="M108" s="213">
        <v>150</v>
      </c>
    </row>
    <row r="109" spans="1:13" ht="21.4" customHeight="1">
      <c r="A109" s="199"/>
      <c r="B109" s="199"/>
      <c r="C109" s="199"/>
      <c r="D109" s="199"/>
      <c r="E109" s="199"/>
      <c r="F109" s="199"/>
      <c r="G109" s="212" t="s">
        <v>631</v>
      </c>
      <c r="H109" s="237">
        <v>4.5600000000000002E-2</v>
      </c>
      <c r="I109" s="238">
        <v>4.7E-2</v>
      </c>
      <c r="J109" s="238">
        <f>+I109-H109</f>
        <v>1.3999999999999985E-3</v>
      </c>
      <c r="K109" s="213">
        <v>7</v>
      </c>
      <c r="L109" s="213">
        <f>+IF(J109&lt;1%,10,IF(J109&lt;3%,20,30))</f>
        <v>10</v>
      </c>
      <c r="M109" s="213">
        <f t="shared" si="9"/>
        <v>70</v>
      </c>
    </row>
    <row r="110" spans="1:13" ht="21.4" customHeight="1">
      <c r="A110" s="199"/>
      <c r="B110" s="199"/>
      <c r="C110" s="199"/>
      <c r="D110" s="199"/>
      <c r="E110" s="199"/>
      <c r="F110" s="199"/>
      <c r="G110" s="212" t="s">
        <v>633</v>
      </c>
      <c r="H110" s="241" t="s">
        <v>657</v>
      </c>
      <c r="I110" s="242"/>
      <c r="J110" s="242"/>
      <c r="K110" s="242"/>
      <c r="L110" s="243"/>
      <c r="M110" s="213">
        <f>SUM(M106:M109)</f>
        <v>540</v>
      </c>
    </row>
  </sheetData>
  <mergeCells count="48">
    <mergeCell ref="A98:E98"/>
    <mergeCell ref="H102:L102"/>
    <mergeCell ref="H110:L110"/>
    <mergeCell ref="A77:A80"/>
    <mergeCell ref="A90:E90"/>
    <mergeCell ref="A91:A92"/>
    <mergeCell ref="A93:A94"/>
    <mergeCell ref="A95:A96"/>
    <mergeCell ref="H95:L95"/>
    <mergeCell ref="A69:A70"/>
    <mergeCell ref="B69:B70"/>
    <mergeCell ref="C69:D69"/>
    <mergeCell ref="E69:F69"/>
    <mergeCell ref="A71:A74"/>
    <mergeCell ref="A75:A76"/>
    <mergeCell ref="B75:B76"/>
    <mergeCell ref="C75:D75"/>
    <mergeCell ref="E75:F75"/>
    <mergeCell ref="A57:A60"/>
    <mergeCell ref="A63:A64"/>
    <mergeCell ref="B63:B64"/>
    <mergeCell ref="C63:D63"/>
    <mergeCell ref="E63:F63"/>
    <mergeCell ref="A65:A68"/>
    <mergeCell ref="AO22:AS22"/>
    <mergeCell ref="AO30:AS30"/>
    <mergeCell ref="AO38:AS38"/>
    <mergeCell ref="B42:D42"/>
    <mergeCell ref="A55:A56"/>
    <mergeCell ref="B55:B56"/>
    <mergeCell ref="C55:D55"/>
    <mergeCell ref="E55:F55"/>
    <mergeCell ref="AH2:AL2"/>
    <mergeCell ref="AH3:AH4"/>
    <mergeCell ref="K5:AD18"/>
    <mergeCell ref="AH5:AH6"/>
    <mergeCell ref="AH7:AH8"/>
    <mergeCell ref="AO7:AS7"/>
    <mergeCell ref="AH10:AL10"/>
    <mergeCell ref="AO14:AS14"/>
    <mergeCell ref="A1:I1"/>
    <mergeCell ref="A2:A3"/>
    <mergeCell ref="B2:B3"/>
    <mergeCell ref="C2:C3"/>
    <mergeCell ref="D2:D3"/>
    <mergeCell ref="E2:F2"/>
    <mergeCell ref="G2:H2"/>
    <mergeCell ref="I2:I3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B16C-0E01-4273-9F7F-A065DF05690B}">
  <dimension ref="A1:AC72"/>
  <sheetViews>
    <sheetView zoomScale="106" zoomScaleNormal="106" workbookViewId="0">
      <selection activeCell="H4" sqref="H4"/>
    </sheetView>
  </sheetViews>
  <sheetFormatPr defaultColWidth="14" defaultRowHeight="14.25"/>
  <cols>
    <col min="1" max="1" width="1.75" style="363" customWidth="1"/>
    <col min="2" max="2" width="17.5" style="279" customWidth="1"/>
    <col min="3" max="3" width="21.125" style="279" customWidth="1"/>
    <col min="4" max="4" width="17.375" style="279" customWidth="1"/>
    <col min="5" max="5" width="19.125" style="279" customWidth="1"/>
    <col min="6" max="6" width="13.375" style="279" customWidth="1"/>
    <col min="7" max="7" width="20.375" style="279" customWidth="1"/>
    <col min="8" max="8" width="16.25" style="279" customWidth="1"/>
    <col min="9" max="9" width="14.625" style="279" customWidth="1"/>
    <col min="10" max="10" width="18.25" style="279" customWidth="1"/>
    <col min="11" max="11" width="14.125" style="279" customWidth="1"/>
    <col min="12" max="12" width="24.125" style="279" customWidth="1"/>
    <col min="13" max="13" width="20.75" style="279" customWidth="1"/>
    <col min="14" max="14" width="17.375" style="279" customWidth="1"/>
    <col min="15" max="15" width="19.5" style="279" customWidth="1"/>
    <col min="16" max="16" width="21.375" style="279" customWidth="1"/>
    <col min="17" max="17" width="12.25" style="281" customWidth="1"/>
    <col min="18" max="18" width="16.875" style="281" customWidth="1"/>
    <col min="19" max="19" width="15.875" style="279" customWidth="1"/>
    <col min="20" max="20" width="9.875" style="279" customWidth="1"/>
    <col min="21" max="21" width="13.75" style="279" customWidth="1"/>
    <col min="22" max="22" width="16.25" style="279" customWidth="1"/>
    <col min="23" max="23" width="15.625" style="279" customWidth="1"/>
    <col min="24" max="24" width="14.625" style="279" customWidth="1"/>
    <col min="25" max="25" width="13.875" style="279" customWidth="1"/>
    <col min="26" max="26" width="15.25" style="279" customWidth="1"/>
    <col min="27" max="27" width="8.125" style="279" customWidth="1"/>
    <col min="28" max="28" width="14.5" style="279" customWidth="1"/>
    <col min="29" max="29" width="10.375" style="279" customWidth="1"/>
    <col min="30" max="16384" width="14" style="199"/>
  </cols>
  <sheetData>
    <row r="1" spans="1:29" s="282" customFormat="1" ht="33.950000000000003" customHeight="1" thickBot="1">
      <c r="A1" s="279"/>
      <c r="B1" s="280" t="s">
        <v>737</v>
      </c>
      <c r="C1" s="280"/>
      <c r="D1" s="280"/>
      <c r="E1" s="280"/>
      <c r="F1" s="280"/>
      <c r="G1" s="280"/>
      <c r="H1" s="280"/>
      <c r="I1" s="280"/>
      <c r="J1" s="280"/>
      <c r="K1" s="279"/>
      <c r="L1" s="279"/>
      <c r="M1" s="279"/>
      <c r="N1" s="279"/>
      <c r="O1" s="279"/>
      <c r="P1" s="279"/>
      <c r="Q1" s="281"/>
      <c r="R1" s="281"/>
      <c r="S1" s="279"/>
      <c r="T1" s="281"/>
      <c r="U1" s="281"/>
      <c r="V1" s="281"/>
      <c r="W1" s="281"/>
      <c r="X1" s="281"/>
      <c r="Y1" s="281"/>
      <c r="Z1" s="281"/>
      <c r="AA1" s="279"/>
      <c r="AB1" s="279"/>
      <c r="AC1" s="279"/>
    </row>
    <row r="2" spans="1:29" s="282" customFormat="1">
      <c r="A2" s="279"/>
      <c r="B2" s="283" t="s">
        <v>738</v>
      </c>
      <c r="C2" s="284" t="s">
        <v>739</v>
      </c>
      <c r="D2" s="285" t="s">
        <v>740</v>
      </c>
      <c r="E2" s="286" t="s">
        <v>741</v>
      </c>
      <c r="F2" s="286" t="s">
        <v>742</v>
      </c>
      <c r="G2" s="285" t="s">
        <v>743</v>
      </c>
      <c r="H2" s="286" t="s">
        <v>744</v>
      </c>
      <c r="I2" s="285" t="s">
        <v>745</v>
      </c>
      <c r="J2" s="287" t="s">
        <v>746</v>
      </c>
      <c r="K2" s="288"/>
      <c r="L2" s="287" t="s">
        <v>747</v>
      </c>
      <c r="M2" s="288"/>
      <c r="N2" s="287" t="s">
        <v>748</v>
      </c>
      <c r="O2" s="288"/>
      <c r="P2" s="289" t="s">
        <v>749</v>
      </c>
      <c r="Q2" s="290" t="s">
        <v>750</v>
      </c>
      <c r="R2" s="291" t="s">
        <v>605</v>
      </c>
      <c r="S2" s="279"/>
      <c r="AA2" s="279"/>
      <c r="AB2" s="279"/>
      <c r="AC2" s="279"/>
    </row>
    <row r="3" spans="1:29" s="282" customFormat="1" ht="19.5" customHeight="1" thickBot="1">
      <c r="A3" s="279"/>
      <c r="B3" s="292"/>
      <c r="C3" s="293"/>
      <c r="D3" s="294"/>
      <c r="E3" s="295"/>
      <c r="F3" s="295"/>
      <c r="G3" s="296"/>
      <c r="H3" s="293"/>
      <c r="I3" s="293"/>
      <c r="J3" s="297" t="s">
        <v>751</v>
      </c>
      <c r="K3" s="298" t="s">
        <v>752</v>
      </c>
      <c r="L3" s="299" t="s">
        <v>753</v>
      </c>
      <c r="M3" s="299" t="s">
        <v>754</v>
      </c>
      <c r="N3" s="299" t="s">
        <v>755</v>
      </c>
      <c r="O3" s="298" t="s">
        <v>756</v>
      </c>
      <c r="P3" s="300"/>
      <c r="Q3" s="301"/>
      <c r="R3" s="302"/>
      <c r="S3" s="279"/>
      <c r="T3" s="303" t="s">
        <v>757</v>
      </c>
      <c r="U3" s="304"/>
      <c r="V3" s="304"/>
      <c r="W3" s="304"/>
      <c r="X3" s="304"/>
      <c r="Y3" s="304"/>
      <c r="Z3" s="304"/>
      <c r="AA3" s="304"/>
      <c r="AB3" s="305"/>
      <c r="AC3" s="305"/>
    </row>
    <row r="4" spans="1:29" s="282" customFormat="1" ht="15">
      <c r="A4" s="279"/>
      <c r="B4" s="306"/>
      <c r="C4" s="307"/>
      <c r="D4" s="294"/>
      <c r="E4" s="295"/>
      <c r="F4" s="295"/>
      <c r="G4" s="296"/>
      <c r="H4" s="307"/>
      <c r="I4" s="307"/>
      <c r="J4" s="308">
        <v>18</v>
      </c>
      <c r="K4" s="309"/>
      <c r="L4" s="309"/>
      <c r="M4" s="310"/>
      <c r="N4" s="309"/>
      <c r="O4" s="310"/>
      <c r="P4" s="310"/>
      <c r="Q4" s="311"/>
      <c r="R4" s="312"/>
      <c r="S4" s="279"/>
      <c r="T4" s="313" t="s">
        <v>758</v>
      </c>
      <c r="U4" s="314" t="s">
        <v>759</v>
      </c>
      <c r="V4" s="314" t="s">
        <v>760</v>
      </c>
      <c r="W4" s="314" t="s">
        <v>761</v>
      </c>
      <c r="X4" s="314" t="s">
        <v>762</v>
      </c>
      <c r="Y4" s="314" t="s">
        <v>763</v>
      </c>
      <c r="Z4" s="314" t="s">
        <v>764</v>
      </c>
      <c r="AA4" s="314" t="s">
        <v>765</v>
      </c>
      <c r="AB4" s="314" t="s">
        <v>750</v>
      </c>
      <c r="AC4" s="315" t="s">
        <v>587</v>
      </c>
    </row>
    <row r="5" spans="1:29" s="282" customFormat="1" ht="26.25" customHeight="1">
      <c r="A5" s="279"/>
      <c r="B5" s="316" t="s">
        <v>766</v>
      </c>
      <c r="C5" s="317" t="s">
        <v>767</v>
      </c>
      <c r="D5" s="318">
        <v>90</v>
      </c>
      <c r="E5" s="318">
        <v>523</v>
      </c>
      <c r="F5" s="318">
        <v>400</v>
      </c>
      <c r="G5" s="318">
        <v>40</v>
      </c>
      <c r="H5" s="310">
        <v>7000</v>
      </c>
      <c r="I5" s="319">
        <f>H9*H5%</f>
        <v>6423.8611111111113</v>
      </c>
      <c r="J5" s="297" t="s">
        <v>768</v>
      </c>
      <c r="K5" s="300"/>
      <c r="L5" s="300"/>
      <c r="M5" s="300"/>
      <c r="N5" s="300"/>
      <c r="O5" s="300"/>
      <c r="P5" s="300"/>
      <c r="Q5" s="320"/>
      <c r="R5" s="302"/>
      <c r="S5" s="279"/>
      <c r="T5" s="321">
        <v>1</v>
      </c>
      <c r="U5" s="322" t="s">
        <v>769</v>
      </c>
      <c r="V5" s="322" t="s">
        <v>770</v>
      </c>
      <c r="W5" s="322" t="s">
        <v>771</v>
      </c>
      <c r="X5" s="322" t="s">
        <v>772</v>
      </c>
      <c r="Y5" s="322" t="s">
        <v>234</v>
      </c>
      <c r="Z5" s="322" t="s">
        <v>773</v>
      </c>
      <c r="AA5" s="322">
        <v>1</v>
      </c>
      <c r="AB5" s="323">
        <f>Q54</f>
        <v>9684.0522875817005</v>
      </c>
      <c r="AC5" s="324"/>
    </row>
    <row r="6" spans="1:29" s="282" customFormat="1" ht="22.5" customHeight="1">
      <c r="A6" s="279"/>
      <c r="B6" s="325"/>
      <c r="C6" s="317" t="s">
        <v>774</v>
      </c>
      <c r="D6" s="326">
        <v>82</v>
      </c>
      <c r="E6" s="326">
        <v>580</v>
      </c>
      <c r="F6" s="326">
        <v>213</v>
      </c>
      <c r="G6" s="326">
        <v>40</v>
      </c>
      <c r="H6" s="300"/>
      <c r="I6" s="300"/>
      <c r="J6" s="327">
        <v>50</v>
      </c>
      <c r="K6" s="328">
        <v>8</v>
      </c>
      <c r="L6" s="310">
        <v>10</v>
      </c>
      <c r="M6" s="310">
        <f>E6-E5</f>
        <v>57</v>
      </c>
      <c r="N6" s="310">
        <v>100</v>
      </c>
      <c r="O6" s="310"/>
      <c r="P6" s="310">
        <v>1500</v>
      </c>
      <c r="Q6" s="329">
        <f>SUM(I5,J8,L8,N8)</f>
        <v>7393.8611111111113</v>
      </c>
      <c r="R6" s="330">
        <f>SUM(I5,J8,L8,N8,P6)</f>
        <v>8893.8611111111113</v>
      </c>
      <c r="S6" s="279"/>
      <c r="T6" s="321">
        <v>2</v>
      </c>
      <c r="U6" s="322" t="s">
        <v>769</v>
      </c>
      <c r="V6" s="322" t="s">
        <v>770</v>
      </c>
      <c r="W6" s="322" t="s">
        <v>775</v>
      </c>
      <c r="X6" s="322" t="s">
        <v>772</v>
      </c>
      <c r="Y6" s="322" t="s">
        <v>236</v>
      </c>
      <c r="Z6" s="322" t="s">
        <v>773</v>
      </c>
      <c r="AA6" s="322">
        <v>1</v>
      </c>
      <c r="AB6" s="323">
        <f>Q46</f>
        <v>7240</v>
      </c>
      <c r="AC6" s="324"/>
    </row>
    <row r="7" spans="1:29" s="282" customFormat="1" ht="20.25" customHeight="1">
      <c r="A7" s="279"/>
      <c r="B7" s="331" t="s">
        <v>776</v>
      </c>
      <c r="C7" s="317" t="s">
        <v>777</v>
      </c>
      <c r="D7" s="332">
        <f t="shared" ref="D7:G7" si="0">D6/D5</f>
        <v>0.91111111111111109</v>
      </c>
      <c r="E7" s="332">
        <f t="shared" si="0"/>
        <v>1.1089866156787762</v>
      </c>
      <c r="F7" s="332">
        <f t="shared" si="0"/>
        <v>0.53249999999999997</v>
      </c>
      <c r="G7" s="332">
        <f t="shared" si="0"/>
        <v>1</v>
      </c>
      <c r="H7" s="300"/>
      <c r="I7" s="300"/>
      <c r="J7" s="300"/>
      <c r="K7" s="333"/>
      <c r="L7" s="333"/>
      <c r="M7" s="333"/>
      <c r="N7" s="333"/>
      <c r="O7" s="333"/>
      <c r="P7" s="300"/>
      <c r="Q7" s="301"/>
      <c r="R7" s="302"/>
      <c r="S7" s="279"/>
      <c r="T7" s="321">
        <v>3</v>
      </c>
      <c r="U7" s="322" t="s">
        <v>769</v>
      </c>
      <c r="V7" s="322" t="s">
        <v>770</v>
      </c>
      <c r="W7" s="322" t="s">
        <v>778</v>
      </c>
      <c r="X7" s="322" t="s">
        <v>772</v>
      </c>
      <c r="Y7" s="322" t="s">
        <v>779</v>
      </c>
      <c r="Z7" s="322" t="s">
        <v>521</v>
      </c>
      <c r="AA7" s="322">
        <v>1</v>
      </c>
      <c r="AB7" s="323">
        <f>Q6</f>
        <v>7393.8611111111113</v>
      </c>
      <c r="AC7" s="324"/>
    </row>
    <row r="8" spans="1:29" s="282" customFormat="1" ht="20.25" customHeight="1">
      <c r="A8" s="279"/>
      <c r="B8" s="334"/>
      <c r="C8" s="317" t="s">
        <v>780</v>
      </c>
      <c r="D8" s="317">
        <v>40</v>
      </c>
      <c r="E8" s="317">
        <v>40</v>
      </c>
      <c r="F8" s="317">
        <v>10</v>
      </c>
      <c r="G8" s="317">
        <v>10</v>
      </c>
      <c r="H8" s="317">
        <f>SUM(D8:G8)</f>
        <v>100</v>
      </c>
      <c r="I8" s="300"/>
      <c r="J8" s="310">
        <f>J6*K6</f>
        <v>400</v>
      </c>
      <c r="K8" s="300"/>
      <c r="L8" s="310">
        <f>_xlfn.IFS(M6&gt;=100,1000,M6&lt;=100,M6*L6)</f>
        <v>570</v>
      </c>
      <c r="M8" s="300"/>
      <c r="N8" s="310">
        <f>_xlfn.IFS(O6&gt;=5,500,O6&lt;=5,O6*N6)</f>
        <v>0</v>
      </c>
      <c r="O8" s="300"/>
      <c r="P8" s="300"/>
      <c r="Q8" s="301"/>
      <c r="R8" s="302"/>
      <c r="S8" s="279"/>
      <c r="T8" s="321">
        <v>4</v>
      </c>
      <c r="U8" s="322" t="s">
        <v>781</v>
      </c>
      <c r="V8" s="322" t="s">
        <v>782</v>
      </c>
      <c r="W8" s="322" t="s">
        <v>778</v>
      </c>
      <c r="X8" s="322" t="s">
        <v>772</v>
      </c>
      <c r="Y8" s="322" t="s">
        <v>363</v>
      </c>
      <c r="Z8" s="322" t="s">
        <v>533</v>
      </c>
      <c r="AA8" s="322">
        <v>1</v>
      </c>
      <c r="AB8" s="323">
        <f>Q25</f>
        <v>8672.25</v>
      </c>
      <c r="AC8" s="324"/>
    </row>
    <row r="9" spans="1:29" s="282" customFormat="1" ht="20.25" customHeight="1" thickBot="1">
      <c r="A9" s="279"/>
      <c r="B9" s="335" t="s">
        <v>237</v>
      </c>
      <c r="C9" s="336" t="s">
        <v>783</v>
      </c>
      <c r="D9" s="337">
        <f t="shared" ref="D9:G9" si="1">IF(D7&gt;=100%,D8*1,D8*D7)</f>
        <v>36.444444444444443</v>
      </c>
      <c r="E9" s="337">
        <f t="shared" si="1"/>
        <v>40</v>
      </c>
      <c r="F9" s="337">
        <f t="shared" si="1"/>
        <v>5.3249999999999993</v>
      </c>
      <c r="G9" s="337">
        <f t="shared" si="1"/>
        <v>10</v>
      </c>
      <c r="H9" s="337">
        <f>SUM(D9:G9)</f>
        <v>91.769444444444446</v>
      </c>
      <c r="I9" s="338"/>
      <c r="J9" s="338"/>
      <c r="K9" s="338"/>
      <c r="L9" s="338"/>
      <c r="M9" s="338"/>
      <c r="N9" s="338"/>
      <c r="O9" s="338"/>
      <c r="P9" s="338"/>
      <c r="Q9" s="339"/>
      <c r="R9" s="340"/>
      <c r="S9" s="279"/>
      <c r="T9" s="321">
        <v>5</v>
      </c>
      <c r="U9" s="322" t="s">
        <v>781</v>
      </c>
      <c r="V9" s="322" t="s">
        <v>782</v>
      </c>
      <c r="W9" s="322" t="s">
        <v>778</v>
      </c>
      <c r="X9" s="322" t="s">
        <v>772</v>
      </c>
      <c r="Y9" s="322" t="s">
        <v>365</v>
      </c>
      <c r="Z9" s="322" t="s">
        <v>533</v>
      </c>
      <c r="AA9" s="322">
        <v>1</v>
      </c>
      <c r="AB9" s="323">
        <f>Q34</f>
        <v>7768.6515296367106</v>
      </c>
      <c r="AC9" s="324"/>
    </row>
    <row r="10" spans="1:29" s="282" customFormat="1" ht="17.25" thickBot="1">
      <c r="A10" s="279"/>
      <c r="B10" s="341"/>
      <c r="C10" s="341"/>
      <c r="D10" s="341"/>
      <c r="E10" s="342"/>
      <c r="F10" s="342"/>
      <c r="G10" s="341"/>
      <c r="H10" s="342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279"/>
      <c r="T10" s="321">
        <v>6</v>
      </c>
      <c r="U10" s="322" t="s">
        <v>769</v>
      </c>
      <c r="V10" s="322" t="s">
        <v>770</v>
      </c>
      <c r="W10" s="322" t="s">
        <v>778</v>
      </c>
      <c r="X10" s="322" t="s">
        <v>772</v>
      </c>
      <c r="Y10" s="322" t="s">
        <v>784</v>
      </c>
      <c r="Z10" s="322" t="s">
        <v>785</v>
      </c>
      <c r="AA10" s="322">
        <v>1</v>
      </c>
      <c r="AB10" s="323">
        <f>Q15</f>
        <v>9506</v>
      </c>
      <c r="AC10" s="324"/>
    </row>
    <row r="11" spans="1:29" s="282" customFormat="1" ht="15.4" customHeight="1">
      <c r="A11" s="279"/>
      <c r="B11" s="283" t="s">
        <v>738</v>
      </c>
      <c r="C11" s="284" t="s">
        <v>739</v>
      </c>
      <c r="D11" s="285" t="s">
        <v>740</v>
      </c>
      <c r="E11" s="286" t="s">
        <v>786</v>
      </c>
      <c r="F11" s="286" t="s">
        <v>787</v>
      </c>
      <c r="G11" s="343" t="s">
        <v>788</v>
      </c>
      <c r="H11" s="286" t="s">
        <v>744</v>
      </c>
      <c r="I11" s="285" t="s">
        <v>745</v>
      </c>
      <c r="J11" s="287" t="s">
        <v>746</v>
      </c>
      <c r="K11" s="288"/>
      <c r="L11" s="287" t="s">
        <v>747</v>
      </c>
      <c r="M11" s="288"/>
      <c r="N11" s="287" t="s">
        <v>748</v>
      </c>
      <c r="O11" s="288"/>
      <c r="P11" s="289" t="s">
        <v>749</v>
      </c>
      <c r="Q11" s="290" t="s">
        <v>750</v>
      </c>
      <c r="R11" s="291" t="s">
        <v>605</v>
      </c>
      <c r="S11" s="279"/>
      <c r="T11" s="321">
        <v>7</v>
      </c>
      <c r="U11" s="322" t="s">
        <v>769</v>
      </c>
      <c r="V11" s="322"/>
      <c r="W11" s="322" t="s">
        <v>789</v>
      </c>
      <c r="X11" s="322" t="s">
        <v>790</v>
      </c>
      <c r="Y11" s="322" t="s">
        <v>791</v>
      </c>
      <c r="Z11" s="322" t="s">
        <v>773</v>
      </c>
      <c r="AA11" s="322">
        <v>1</v>
      </c>
      <c r="AB11" s="323">
        <v>3000</v>
      </c>
      <c r="AC11" s="324"/>
    </row>
    <row r="12" spans="1:29" s="282" customFormat="1" ht="15.4" customHeight="1">
      <c r="A12" s="279"/>
      <c r="B12" s="344"/>
      <c r="C12" s="293"/>
      <c r="D12" s="345"/>
      <c r="E12" s="295"/>
      <c r="F12" s="295"/>
      <c r="G12" s="295"/>
      <c r="H12" s="293"/>
      <c r="I12" s="293"/>
      <c r="J12" s="297" t="s">
        <v>751</v>
      </c>
      <c r="K12" s="298" t="s">
        <v>752</v>
      </c>
      <c r="L12" s="299" t="s">
        <v>753</v>
      </c>
      <c r="M12" s="299" t="s">
        <v>754</v>
      </c>
      <c r="N12" s="299" t="s">
        <v>755</v>
      </c>
      <c r="O12" s="298" t="s">
        <v>756</v>
      </c>
      <c r="P12" s="300"/>
      <c r="Q12" s="301"/>
      <c r="R12" s="302"/>
      <c r="S12" s="279"/>
      <c r="T12" s="321">
        <v>8</v>
      </c>
      <c r="U12" s="322"/>
      <c r="V12" s="322"/>
      <c r="W12" s="322"/>
      <c r="X12" s="322"/>
      <c r="Y12" s="322"/>
      <c r="Z12" s="322"/>
      <c r="AA12" s="322"/>
      <c r="AB12" s="322"/>
      <c r="AC12" s="324"/>
    </row>
    <row r="13" spans="1:29" s="282" customFormat="1" ht="15.4" customHeight="1">
      <c r="A13" s="279"/>
      <c r="B13" s="346"/>
      <c r="C13" s="307"/>
      <c r="D13" s="345"/>
      <c r="E13" s="295"/>
      <c r="F13" s="295"/>
      <c r="G13" s="295"/>
      <c r="H13" s="307"/>
      <c r="I13" s="307"/>
      <c r="J13" s="347">
        <v>18</v>
      </c>
      <c r="K13" s="309"/>
      <c r="L13" s="309"/>
      <c r="M13" s="310"/>
      <c r="N13" s="309"/>
      <c r="O13" s="310"/>
      <c r="P13" s="310"/>
      <c r="Q13" s="311"/>
      <c r="R13" s="312"/>
      <c r="S13" s="279"/>
      <c r="T13" s="321">
        <v>9</v>
      </c>
      <c r="U13" s="348"/>
      <c r="V13" s="348"/>
      <c r="W13" s="348"/>
      <c r="X13" s="348"/>
      <c r="Y13" s="348"/>
      <c r="Z13" s="348"/>
      <c r="AA13" s="348"/>
      <c r="AB13" s="348"/>
      <c r="AC13" s="324"/>
    </row>
    <row r="14" spans="1:29" s="282" customFormat="1" ht="28.5">
      <c r="A14" s="279"/>
      <c r="B14" s="331" t="s">
        <v>766</v>
      </c>
      <c r="C14" s="317" t="s">
        <v>767</v>
      </c>
      <c r="D14" s="318">
        <v>90</v>
      </c>
      <c r="E14" s="318">
        <v>500</v>
      </c>
      <c r="F14" s="318">
        <v>400</v>
      </c>
      <c r="G14" s="318">
        <v>40</v>
      </c>
      <c r="H14" s="310">
        <v>7000</v>
      </c>
      <c r="I14" s="319">
        <f>H18*H14%</f>
        <v>6706</v>
      </c>
      <c r="J14" s="297" t="s">
        <v>792</v>
      </c>
      <c r="K14" s="300"/>
      <c r="L14" s="300"/>
      <c r="M14" s="300"/>
      <c r="N14" s="300"/>
      <c r="O14" s="300"/>
      <c r="P14" s="300"/>
      <c r="Q14" s="320"/>
      <c r="R14" s="302"/>
      <c r="S14" s="279"/>
      <c r="T14" s="321">
        <v>10</v>
      </c>
      <c r="U14" s="348"/>
      <c r="V14" s="348"/>
      <c r="W14" s="348"/>
      <c r="X14" s="348"/>
      <c r="Y14" s="348"/>
      <c r="Z14" s="348"/>
      <c r="AA14" s="348"/>
      <c r="AB14" s="348"/>
      <c r="AC14" s="324"/>
    </row>
    <row r="15" spans="1:29" s="282" customFormat="1" ht="19.5" customHeight="1">
      <c r="A15" s="279"/>
      <c r="B15" s="349"/>
      <c r="C15" s="317" t="s">
        <v>774</v>
      </c>
      <c r="D15" s="326">
        <v>90</v>
      </c>
      <c r="E15" s="326">
        <v>680</v>
      </c>
      <c r="F15" s="326">
        <v>232</v>
      </c>
      <c r="G15" s="326">
        <v>40</v>
      </c>
      <c r="H15" s="300"/>
      <c r="I15" s="300"/>
      <c r="J15" s="327">
        <v>100</v>
      </c>
      <c r="K15" s="328">
        <v>18</v>
      </c>
      <c r="L15" s="310">
        <v>10</v>
      </c>
      <c r="M15" s="310">
        <f>E15-E14</f>
        <v>180</v>
      </c>
      <c r="N15" s="310">
        <v>100</v>
      </c>
      <c r="O15" s="310"/>
      <c r="P15" s="310">
        <v>1500</v>
      </c>
      <c r="Q15" s="329">
        <f>SUM(I14,J17,L17,N17)</f>
        <v>9506</v>
      </c>
      <c r="R15" s="330">
        <f>SUM(I14,J17,L17,N17,P15)</f>
        <v>11006</v>
      </c>
      <c r="S15" s="279"/>
      <c r="T15" s="321">
        <v>11</v>
      </c>
      <c r="U15" s="348"/>
      <c r="V15" s="348"/>
      <c r="W15" s="348"/>
      <c r="X15" s="348"/>
      <c r="Y15" s="348"/>
      <c r="Z15" s="348"/>
      <c r="AA15" s="348"/>
      <c r="AB15" s="348"/>
      <c r="AC15" s="324"/>
    </row>
    <row r="16" spans="1:29" s="282" customFormat="1" ht="15.4" customHeight="1">
      <c r="A16" s="279"/>
      <c r="B16" s="350" t="s">
        <v>776</v>
      </c>
      <c r="C16" s="317" t="s">
        <v>777</v>
      </c>
      <c r="D16" s="332">
        <f t="shared" ref="D16:G16" si="2">D15/D14</f>
        <v>1</v>
      </c>
      <c r="E16" s="332">
        <f t="shared" si="2"/>
        <v>1.36</v>
      </c>
      <c r="F16" s="332">
        <f t="shared" si="2"/>
        <v>0.57999999999999996</v>
      </c>
      <c r="G16" s="332">
        <f t="shared" si="2"/>
        <v>1</v>
      </c>
      <c r="H16" s="300"/>
      <c r="I16" s="300"/>
      <c r="J16" s="300"/>
      <c r="K16" s="333"/>
      <c r="L16" s="333"/>
      <c r="M16" s="333"/>
      <c r="N16" s="333"/>
      <c r="O16" s="333"/>
      <c r="P16" s="300"/>
      <c r="Q16" s="301"/>
      <c r="R16" s="302"/>
      <c r="S16" s="279"/>
      <c r="T16" s="321">
        <v>12</v>
      </c>
      <c r="U16" s="348"/>
      <c r="V16" s="348"/>
      <c r="W16" s="348"/>
      <c r="X16" s="348"/>
      <c r="Y16" s="348"/>
      <c r="Z16" s="348"/>
      <c r="AA16" s="348"/>
      <c r="AB16" s="348"/>
      <c r="AC16" s="351"/>
    </row>
    <row r="17" spans="1:29" s="282" customFormat="1" ht="15.4" customHeight="1">
      <c r="A17" s="279"/>
      <c r="B17" s="349"/>
      <c r="C17" s="317" t="s">
        <v>780</v>
      </c>
      <c r="D17" s="317">
        <v>40</v>
      </c>
      <c r="E17" s="317">
        <v>40</v>
      </c>
      <c r="F17" s="317">
        <v>10</v>
      </c>
      <c r="G17" s="317">
        <v>10</v>
      </c>
      <c r="H17" s="317">
        <f>SUM(D17:G17)</f>
        <v>100</v>
      </c>
      <c r="I17" s="300"/>
      <c r="J17" s="310">
        <f>J15*K15</f>
        <v>1800</v>
      </c>
      <c r="K17" s="300"/>
      <c r="L17" s="310">
        <f>_xlfn.IFS(M15&gt;=100,1000,M15&lt;=100,M15*L15)</f>
        <v>1000</v>
      </c>
      <c r="M17" s="300"/>
      <c r="N17" s="310">
        <f>_xlfn.IFS(O15&gt;=5,500,O15&lt;=5,O15*N15)</f>
        <v>0</v>
      </c>
      <c r="O17" s="300"/>
      <c r="P17" s="300"/>
      <c r="Q17" s="301"/>
      <c r="R17" s="302"/>
      <c r="S17" s="279"/>
      <c r="T17" s="321">
        <v>13</v>
      </c>
      <c r="U17" s="348"/>
      <c r="V17" s="348"/>
      <c r="W17" s="348"/>
      <c r="X17" s="348"/>
      <c r="Y17" s="348"/>
      <c r="Z17" s="348"/>
      <c r="AA17" s="348"/>
      <c r="AB17" s="348"/>
      <c r="AC17" s="324"/>
    </row>
    <row r="18" spans="1:29" s="282" customFormat="1" ht="15.4" customHeight="1" thickBot="1">
      <c r="A18" s="279"/>
      <c r="B18" s="335" t="s">
        <v>784</v>
      </c>
      <c r="C18" s="336" t="s">
        <v>783</v>
      </c>
      <c r="D18" s="336">
        <f t="shared" ref="D18:G18" si="3">IF(D16&gt;=100%,D17*1,D17*D16)</f>
        <v>40</v>
      </c>
      <c r="E18" s="337">
        <f t="shared" si="3"/>
        <v>40</v>
      </c>
      <c r="F18" s="337">
        <f t="shared" si="3"/>
        <v>5.8</v>
      </c>
      <c r="G18" s="352">
        <f t="shared" si="3"/>
        <v>10</v>
      </c>
      <c r="H18" s="337">
        <f>SUM(D18:G18)</f>
        <v>95.8</v>
      </c>
      <c r="I18" s="338"/>
      <c r="J18" s="338"/>
      <c r="K18" s="338"/>
      <c r="L18" s="338"/>
      <c r="M18" s="338"/>
      <c r="N18" s="338"/>
      <c r="O18" s="338"/>
      <c r="P18" s="338"/>
      <c r="Q18" s="339"/>
      <c r="R18" s="340"/>
      <c r="S18" s="279"/>
      <c r="T18" s="321">
        <v>14</v>
      </c>
      <c r="U18" s="348"/>
      <c r="V18" s="348"/>
      <c r="W18" s="348"/>
      <c r="X18" s="348"/>
      <c r="Y18" s="348"/>
      <c r="Z18" s="348"/>
      <c r="AA18" s="348"/>
      <c r="AB18" s="348"/>
      <c r="AC18" s="324"/>
    </row>
    <row r="19" spans="1:29" s="282" customFormat="1" ht="16.5">
      <c r="A19" s="279"/>
      <c r="B19" s="341"/>
      <c r="C19" s="341"/>
      <c r="D19" s="341"/>
      <c r="E19" s="342"/>
      <c r="F19" s="342"/>
      <c r="G19" s="341"/>
      <c r="H19" s="342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279"/>
      <c r="T19" s="321">
        <v>15</v>
      </c>
      <c r="U19" s="348"/>
      <c r="V19" s="348"/>
      <c r="W19" s="348"/>
      <c r="X19" s="348"/>
      <c r="Y19" s="348"/>
      <c r="Z19" s="348"/>
      <c r="AA19" s="348"/>
      <c r="AB19" s="348"/>
      <c r="AC19" s="353"/>
    </row>
    <row r="20" spans="1:29" s="282" customFormat="1" ht="17.25" thickBot="1">
      <c r="A20" s="279"/>
      <c r="B20" s="341"/>
      <c r="C20" s="341"/>
      <c r="D20" s="341"/>
      <c r="E20" s="342"/>
      <c r="F20" s="342"/>
      <c r="G20" s="341"/>
      <c r="H20" s="342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279"/>
      <c r="T20" s="321">
        <v>16</v>
      </c>
      <c r="U20" s="348"/>
      <c r="V20" s="348"/>
      <c r="W20" s="348"/>
      <c r="X20" s="348"/>
      <c r="Y20" s="348"/>
      <c r="Z20" s="348"/>
      <c r="AA20" s="348"/>
      <c r="AB20" s="348"/>
      <c r="AC20" s="354"/>
    </row>
    <row r="21" spans="1:29" s="282" customFormat="1" ht="16.5">
      <c r="A21" s="279"/>
      <c r="B21" s="283" t="s">
        <v>738</v>
      </c>
      <c r="C21" s="284" t="s">
        <v>739</v>
      </c>
      <c r="D21" s="285" t="s">
        <v>740</v>
      </c>
      <c r="E21" s="286" t="s">
        <v>741</v>
      </c>
      <c r="F21" s="286" t="s">
        <v>742</v>
      </c>
      <c r="G21" s="285" t="s">
        <v>743</v>
      </c>
      <c r="H21" s="286" t="s">
        <v>744</v>
      </c>
      <c r="I21" s="285" t="s">
        <v>745</v>
      </c>
      <c r="J21" s="287" t="s">
        <v>746</v>
      </c>
      <c r="K21" s="288"/>
      <c r="L21" s="287" t="s">
        <v>747</v>
      </c>
      <c r="M21" s="288"/>
      <c r="N21" s="287" t="s">
        <v>748</v>
      </c>
      <c r="O21" s="288"/>
      <c r="P21" s="289" t="s">
        <v>749</v>
      </c>
      <c r="Q21" s="290" t="s">
        <v>750</v>
      </c>
      <c r="R21" s="291" t="s">
        <v>605</v>
      </c>
      <c r="S21" s="279"/>
      <c r="T21" s="321">
        <v>17</v>
      </c>
      <c r="U21" s="348"/>
      <c r="V21" s="348"/>
      <c r="W21" s="348"/>
      <c r="X21" s="348"/>
      <c r="Y21" s="348"/>
      <c r="Z21" s="322"/>
      <c r="AA21" s="348"/>
      <c r="AB21" s="355"/>
      <c r="AC21" s="353"/>
    </row>
    <row r="22" spans="1:29" s="282" customFormat="1" ht="16.5">
      <c r="A22" s="279"/>
      <c r="B22" s="292"/>
      <c r="C22" s="293"/>
      <c r="D22" s="356"/>
      <c r="E22" s="295"/>
      <c r="F22" s="295"/>
      <c r="G22" s="296"/>
      <c r="H22" s="293"/>
      <c r="I22" s="293"/>
      <c r="J22" s="297" t="s">
        <v>751</v>
      </c>
      <c r="K22" s="298" t="s">
        <v>752</v>
      </c>
      <c r="L22" s="299" t="s">
        <v>753</v>
      </c>
      <c r="M22" s="299" t="s">
        <v>754</v>
      </c>
      <c r="N22" s="299" t="s">
        <v>755</v>
      </c>
      <c r="O22" s="298" t="s">
        <v>756</v>
      </c>
      <c r="P22" s="300"/>
      <c r="Q22" s="301"/>
      <c r="R22" s="302"/>
      <c r="S22" s="279"/>
      <c r="T22" s="321">
        <v>18</v>
      </c>
      <c r="AC22" s="353"/>
    </row>
    <row r="23" spans="1:29" s="282" customFormat="1" ht="17.25" thickBot="1">
      <c r="A23" s="279"/>
      <c r="B23" s="306"/>
      <c r="C23" s="307"/>
      <c r="D23" s="356"/>
      <c r="E23" s="295"/>
      <c r="F23" s="295"/>
      <c r="G23" s="296"/>
      <c r="H23" s="307"/>
      <c r="I23" s="307"/>
      <c r="J23" s="308">
        <v>16</v>
      </c>
      <c r="K23" s="309"/>
      <c r="L23" s="309"/>
      <c r="M23" s="310"/>
      <c r="N23" s="309"/>
      <c r="O23" s="310"/>
      <c r="P23" s="310"/>
      <c r="Q23" s="311"/>
      <c r="R23" s="312"/>
      <c r="S23" s="279"/>
      <c r="T23" s="357">
        <v>19</v>
      </c>
      <c r="U23" s="358"/>
      <c r="V23" s="358"/>
      <c r="W23" s="358"/>
      <c r="X23" s="358"/>
      <c r="Y23" s="358"/>
      <c r="Z23" s="358"/>
      <c r="AA23" s="358"/>
      <c r="AB23" s="359"/>
      <c r="AC23" s="360"/>
    </row>
    <row r="24" spans="1:29" s="282" customFormat="1" ht="24.75" customHeight="1">
      <c r="A24" s="279"/>
      <c r="B24" s="316" t="s">
        <v>766</v>
      </c>
      <c r="C24" s="317" t="s">
        <v>767</v>
      </c>
      <c r="D24" s="318">
        <v>90</v>
      </c>
      <c r="E24" s="318">
        <v>500</v>
      </c>
      <c r="F24" s="318">
        <v>400</v>
      </c>
      <c r="G24" s="318">
        <v>40</v>
      </c>
      <c r="H24" s="310">
        <v>7000</v>
      </c>
      <c r="I24" s="319">
        <f>H28*H24%</f>
        <v>6872.25</v>
      </c>
      <c r="J24" s="297" t="s">
        <v>768</v>
      </c>
      <c r="K24" s="300"/>
      <c r="L24" s="300"/>
      <c r="M24" s="300"/>
      <c r="N24" s="300"/>
      <c r="O24" s="300"/>
      <c r="P24" s="300"/>
      <c r="Q24" s="320"/>
      <c r="R24" s="302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</row>
    <row r="25" spans="1:29" s="282" customFormat="1" ht="19.5" customHeight="1">
      <c r="A25" s="279"/>
      <c r="B25" s="325"/>
      <c r="C25" s="317" t="s">
        <v>774</v>
      </c>
      <c r="D25" s="326">
        <v>92</v>
      </c>
      <c r="E25" s="326">
        <v>616</v>
      </c>
      <c r="F25" s="326">
        <v>327</v>
      </c>
      <c r="G25" s="326">
        <v>400</v>
      </c>
      <c r="H25" s="300"/>
      <c r="I25" s="300"/>
      <c r="J25" s="327">
        <v>50</v>
      </c>
      <c r="K25" s="328">
        <v>12</v>
      </c>
      <c r="L25" s="310">
        <v>10</v>
      </c>
      <c r="M25" s="310">
        <f>E25-E24</f>
        <v>116</v>
      </c>
      <c r="N25" s="310">
        <v>100</v>
      </c>
      <c r="O25" s="310">
        <f>D25-D24</f>
        <v>2</v>
      </c>
      <c r="P25" s="310">
        <v>1500</v>
      </c>
      <c r="Q25" s="329">
        <f>SUM(I24,J27,L27,N27)</f>
        <v>8672.25</v>
      </c>
      <c r="R25" s="330">
        <f>SUM(I24,J27,L27,N27,P25)</f>
        <v>10172.25</v>
      </c>
      <c r="S25" s="279"/>
      <c r="T25" s="279"/>
      <c r="U25" s="279"/>
      <c r="V25" s="279"/>
      <c r="W25" s="279"/>
      <c r="X25" s="279"/>
      <c r="Y25" s="279"/>
      <c r="Z25" s="279"/>
      <c r="AA25" s="279"/>
      <c r="AB25" s="279"/>
      <c r="AC25" s="279"/>
    </row>
    <row r="26" spans="1:29" s="282" customFormat="1">
      <c r="A26" s="279"/>
      <c r="B26" s="331" t="s">
        <v>793</v>
      </c>
      <c r="C26" s="317" t="s">
        <v>777</v>
      </c>
      <c r="D26" s="332">
        <f t="shared" ref="D26:G26" si="4">D25/D24</f>
        <v>1.0222222222222221</v>
      </c>
      <c r="E26" s="332">
        <f t="shared" si="4"/>
        <v>1.232</v>
      </c>
      <c r="F26" s="332">
        <f t="shared" si="4"/>
        <v>0.8175</v>
      </c>
      <c r="G26" s="332">
        <f t="shared" si="4"/>
        <v>10</v>
      </c>
      <c r="H26" s="300"/>
      <c r="I26" s="300"/>
      <c r="J26" s="300"/>
      <c r="K26" s="333"/>
      <c r="L26" s="333"/>
      <c r="M26" s="333"/>
      <c r="N26" s="333"/>
      <c r="O26" s="333"/>
      <c r="P26" s="300"/>
      <c r="Q26" s="301"/>
      <c r="R26" s="302"/>
      <c r="S26" s="279"/>
      <c r="T26" s="279"/>
      <c r="U26" s="279"/>
      <c r="V26" s="279"/>
      <c r="W26" s="279"/>
      <c r="X26" s="279"/>
      <c r="Y26" s="279"/>
      <c r="Z26" s="279"/>
      <c r="AA26" s="279"/>
      <c r="AB26" s="279"/>
      <c r="AC26" s="279"/>
    </row>
    <row r="27" spans="1:29" s="282" customFormat="1">
      <c r="A27" s="279"/>
      <c r="B27" s="349"/>
      <c r="C27" s="317" t="s">
        <v>780</v>
      </c>
      <c r="D27" s="317">
        <v>40</v>
      </c>
      <c r="E27" s="317">
        <v>40</v>
      </c>
      <c r="F27" s="317">
        <v>10</v>
      </c>
      <c r="G27" s="317">
        <v>10</v>
      </c>
      <c r="H27" s="317">
        <f>SUM(D27:G27)</f>
        <v>100</v>
      </c>
      <c r="I27" s="300"/>
      <c r="J27" s="310">
        <f>J25*K25</f>
        <v>600</v>
      </c>
      <c r="K27" s="300"/>
      <c r="L27" s="310">
        <f>_xlfn.IFS(M25&gt;=100,1000,M25&lt;=100,M25*L25)</f>
        <v>1000</v>
      </c>
      <c r="M27" s="300"/>
      <c r="N27" s="310">
        <f>_xlfn.IFS(O25&gt;=5,500,O25&lt;=5,O25*N25)</f>
        <v>200</v>
      </c>
      <c r="O27" s="300"/>
      <c r="P27" s="300"/>
      <c r="Q27" s="301"/>
      <c r="R27" s="302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</row>
    <row r="28" spans="1:29" s="282" customFormat="1" ht="15" thickBot="1">
      <c r="A28" s="279"/>
      <c r="B28" s="335" t="s">
        <v>363</v>
      </c>
      <c r="C28" s="336" t="s">
        <v>783</v>
      </c>
      <c r="D28" s="337">
        <f t="shared" ref="D28:G28" si="5">IF(D26&gt;=100%,D27*1,D27*D26)</f>
        <v>40</v>
      </c>
      <c r="E28" s="337">
        <f t="shared" si="5"/>
        <v>40</v>
      </c>
      <c r="F28" s="337">
        <f t="shared" si="5"/>
        <v>8.1750000000000007</v>
      </c>
      <c r="G28" s="337">
        <f t="shared" si="5"/>
        <v>10</v>
      </c>
      <c r="H28" s="337">
        <f>SUM(D28:G28)</f>
        <v>98.174999999999997</v>
      </c>
      <c r="I28" s="338"/>
      <c r="J28" s="338"/>
      <c r="K28" s="338"/>
      <c r="L28" s="338"/>
      <c r="M28" s="338"/>
      <c r="N28" s="338"/>
      <c r="O28" s="338"/>
      <c r="P28" s="338"/>
      <c r="Q28" s="339"/>
      <c r="R28" s="340"/>
      <c r="S28" s="279"/>
      <c r="T28" s="279"/>
      <c r="U28" s="279"/>
      <c r="V28" s="279"/>
      <c r="W28" s="279"/>
      <c r="X28" s="279"/>
      <c r="Y28" s="279"/>
      <c r="Z28" s="279"/>
      <c r="AA28" s="279"/>
      <c r="AB28" s="279"/>
      <c r="AC28" s="279"/>
    </row>
    <row r="29" spans="1:29" s="282" customFormat="1" ht="15" thickBot="1">
      <c r="A29" s="279"/>
      <c r="B29" s="341"/>
      <c r="C29" s="341"/>
      <c r="D29" s="341"/>
      <c r="E29" s="342"/>
      <c r="F29" s="342"/>
      <c r="G29" s="341"/>
      <c r="H29" s="342"/>
      <c r="I29" s="341"/>
      <c r="J29" s="341"/>
      <c r="K29" s="341"/>
      <c r="L29" s="341"/>
      <c r="M29" s="341"/>
      <c r="N29" s="341"/>
      <c r="O29" s="341"/>
      <c r="P29" s="341"/>
      <c r="Q29" s="341"/>
      <c r="R29" s="341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</row>
    <row r="30" spans="1:29" s="282" customFormat="1">
      <c r="A30" s="279"/>
      <c r="B30" s="283" t="s">
        <v>738</v>
      </c>
      <c r="C30" s="284" t="s">
        <v>739</v>
      </c>
      <c r="D30" s="285" t="s">
        <v>740</v>
      </c>
      <c r="E30" s="286" t="s">
        <v>741</v>
      </c>
      <c r="F30" s="286" t="s">
        <v>742</v>
      </c>
      <c r="G30" s="285" t="s">
        <v>743</v>
      </c>
      <c r="H30" s="286" t="s">
        <v>744</v>
      </c>
      <c r="I30" s="285" t="s">
        <v>745</v>
      </c>
      <c r="J30" s="287" t="s">
        <v>746</v>
      </c>
      <c r="K30" s="288"/>
      <c r="L30" s="287" t="s">
        <v>747</v>
      </c>
      <c r="M30" s="288"/>
      <c r="N30" s="287" t="s">
        <v>748</v>
      </c>
      <c r="O30" s="288"/>
      <c r="P30" s="289" t="s">
        <v>749</v>
      </c>
      <c r="Q30" s="290" t="s">
        <v>750</v>
      </c>
      <c r="R30" s="291" t="s">
        <v>605</v>
      </c>
      <c r="S30" s="279"/>
      <c r="T30" s="279"/>
      <c r="U30" s="279"/>
      <c r="V30" s="279"/>
      <c r="W30" s="279"/>
      <c r="X30" s="279"/>
      <c r="Y30" s="279"/>
      <c r="Z30" s="279"/>
      <c r="AA30" s="279"/>
      <c r="AB30" s="279"/>
      <c r="AC30" s="279"/>
    </row>
    <row r="31" spans="1:29" s="282" customFormat="1">
      <c r="A31" s="279"/>
      <c r="B31" s="292"/>
      <c r="C31" s="293"/>
      <c r="D31" s="356"/>
      <c r="E31" s="295"/>
      <c r="F31" s="295"/>
      <c r="G31" s="296"/>
      <c r="H31" s="293"/>
      <c r="I31" s="293"/>
      <c r="J31" s="361" t="s">
        <v>751</v>
      </c>
      <c r="K31" s="298" t="s">
        <v>752</v>
      </c>
      <c r="L31" s="299" t="s">
        <v>753</v>
      </c>
      <c r="M31" s="299" t="s">
        <v>754</v>
      </c>
      <c r="N31" s="299" t="s">
        <v>755</v>
      </c>
      <c r="O31" s="298" t="s">
        <v>756</v>
      </c>
      <c r="P31" s="300"/>
      <c r="Q31" s="301"/>
      <c r="R31" s="302"/>
      <c r="S31" s="279"/>
      <c r="T31" s="279"/>
      <c r="U31" s="279"/>
      <c r="V31" s="279"/>
      <c r="W31" s="279"/>
      <c r="X31" s="279"/>
      <c r="Y31" s="279"/>
      <c r="Z31" s="279"/>
      <c r="AA31" s="279"/>
      <c r="AB31" s="279"/>
      <c r="AC31" s="279"/>
    </row>
    <row r="32" spans="1:29" s="282" customFormat="1">
      <c r="A32" s="279"/>
      <c r="B32" s="306"/>
      <c r="C32" s="307"/>
      <c r="D32" s="356"/>
      <c r="E32" s="295"/>
      <c r="F32" s="295"/>
      <c r="G32" s="296"/>
      <c r="H32" s="307"/>
      <c r="I32" s="307"/>
      <c r="J32" s="362">
        <v>16</v>
      </c>
      <c r="K32" s="309"/>
      <c r="L32" s="309"/>
      <c r="M32" s="310"/>
      <c r="N32" s="309"/>
      <c r="O32" s="310"/>
      <c r="P32" s="310"/>
      <c r="Q32" s="311"/>
      <c r="R32" s="312"/>
      <c r="S32" s="279"/>
      <c r="T32" s="279"/>
      <c r="U32" s="279"/>
      <c r="V32" s="279"/>
      <c r="W32" s="279"/>
      <c r="X32" s="279"/>
      <c r="Y32" s="279"/>
      <c r="Z32" s="279"/>
      <c r="AA32" s="279"/>
      <c r="AB32" s="279"/>
      <c r="AC32" s="279"/>
    </row>
    <row r="33" spans="1:29" s="282" customFormat="1" ht="28.5">
      <c r="A33" s="279"/>
      <c r="B33" s="316" t="s">
        <v>766</v>
      </c>
      <c r="C33" s="317" t="s">
        <v>767</v>
      </c>
      <c r="D33" s="318">
        <v>90</v>
      </c>
      <c r="E33" s="318">
        <v>523</v>
      </c>
      <c r="F33" s="318">
        <v>400</v>
      </c>
      <c r="G33" s="318">
        <v>50</v>
      </c>
      <c r="H33" s="310">
        <v>7000</v>
      </c>
      <c r="I33" s="319">
        <f>H37*H33%</f>
        <v>6718.6515296367106</v>
      </c>
      <c r="J33" s="297" t="s">
        <v>768</v>
      </c>
      <c r="K33" s="300"/>
      <c r="L33" s="300"/>
      <c r="M33" s="300"/>
      <c r="N33" s="300"/>
      <c r="O33" s="300"/>
      <c r="P33" s="300"/>
      <c r="Q33" s="320"/>
      <c r="R33" s="302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</row>
    <row r="34" spans="1:29" s="282" customFormat="1">
      <c r="A34" s="279"/>
      <c r="B34" s="325"/>
      <c r="C34" s="317" t="s">
        <v>774</v>
      </c>
      <c r="D34" s="326">
        <v>95</v>
      </c>
      <c r="E34" s="326">
        <v>510</v>
      </c>
      <c r="F34" s="326">
        <v>279</v>
      </c>
      <c r="G34" s="326">
        <v>50</v>
      </c>
      <c r="H34" s="300"/>
      <c r="I34" s="300"/>
      <c r="J34" s="327">
        <v>50</v>
      </c>
      <c r="K34" s="328">
        <v>11</v>
      </c>
      <c r="L34" s="310">
        <v>10</v>
      </c>
      <c r="M34" s="310">
        <v>0</v>
      </c>
      <c r="N34" s="310">
        <v>100</v>
      </c>
      <c r="O34" s="310">
        <f>D34-D33</f>
        <v>5</v>
      </c>
      <c r="P34" s="319">
        <v>1500</v>
      </c>
      <c r="Q34" s="329">
        <f>SUM(I33,J36,L36,N36)</f>
        <v>7768.6515296367106</v>
      </c>
      <c r="R34" s="330">
        <f>SUM(I33,J36,L36,N36,P34)</f>
        <v>9268.6515296367106</v>
      </c>
      <c r="S34" s="279"/>
      <c r="T34" s="279"/>
      <c r="U34" s="279"/>
      <c r="V34" s="279"/>
      <c r="W34" s="279"/>
      <c r="X34" s="279"/>
      <c r="Y34" s="279"/>
      <c r="Z34" s="279"/>
      <c r="AA34" s="279"/>
      <c r="AB34" s="279"/>
      <c r="AC34" s="279"/>
    </row>
    <row r="35" spans="1:29" s="282" customFormat="1" ht="17.100000000000001" customHeight="1">
      <c r="A35" s="279"/>
      <c r="B35" s="331" t="s">
        <v>794</v>
      </c>
      <c r="C35" s="317" t="s">
        <v>777</v>
      </c>
      <c r="D35" s="332">
        <f t="shared" ref="D35:G35" si="6">D34/D33</f>
        <v>1.0555555555555556</v>
      </c>
      <c r="E35" s="332">
        <f t="shared" si="6"/>
        <v>0.9751434034416826</v>
      </c>
      <c r="F35" s="332">
        <f t="shared" si="6"/>
        <v>0.69750000000000001</v>
      </c>
      <c r="G35" s="332">
        <f t="shared" si="6"/>
        <v>1</v>
      </c>
      <c r="H35" s="300"/>
      <c r="I35" s="300"/>
      <c r="J35" s="300"/>
      <c r="K35" s="333"/>
      <c r="L35" s="333"/>
      <c r="M35" s="333"/>
      <c r="N35" s="333"/>
      <c r="O35" s="333"/>
      <c r="P35" s="300"/>
      <c r="Q35" s="301"/>
      <c r="R35" s="302"/>
      <c r="S35" s="279"/>
      <c r="T35" s="279"/>
      <c r="U35" s="279"/>
      <c r="V35" s="279"/>
      <c r="W35" s="279"/>
      <c r="X35" s="279"/>
      <c r="Y35" s="279"/>
      <c r="Z35" s="279"/>
      <c r="AA35" s="279"/>
      <c r="AB35" s="279"/>
      <c r="AC35" s="279"/>
    </row>
    <row r="36" spans="1:29" s="282" customFormat="1" ht="17.100000000000001" customHeight="1">
      <c r="A36" s="279"/>
      <c r="B36" s="349"/>
      <c r="C36" s="317" t="s">
        <v>780</v>
      </c>
      <c r="D36" s="317">
        <v>40</v>
      </c>
      <c r="E36" s="317">
        <v>40</v>
      </c>
      <c r="F36" s="317">
        <v>10</v>
      </c>
      <c r="G36" s="317">
        <v>10</v>
      </c>
      <c r="H36" s="317">
        <f>SUM(D36:G36)</f>
        <v>100</v>
      </c>
      <c r="I36" s="300"/>
      <c r="J36" s="310">
        <f>J34*K34</f>
        <v>550</v>
      </c>
      <c r="K36" s="300"/>
      <c r="L36" s="310">
        <f>_xlfn.IFS(M34&gt;=100,1000,M34&lt;=100,M34*L34)</f>
        <v>0</v>
      </c>
      <c r="M36" s="300"/>
      <c r="N36" s="310">
        <f>_xlfn.IFS(O34&gt;=5,500,O34&lt;=5,O34*N34)</f>
        <v>500</v>
      </c>
      <c r="O36" s="300"/>
      <c r="P36" s="300"/>
      <c r="Q36" s="301"/>
      <c r="R36" s="302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</row>
    <row r="37" spans="1:29" s="282" customFormat="1" ht="15" thickBot="1">
      <c r="A37" s="279"/>
      <c r="B37" s="335" t="s">
        <v>365</v>
      </c>
      <c r="C37" s="336" t="s">
        <v>783</v>
      </c>
      <c r="D37" s="337">
        <f t="shared" ref="D37:G37" si="7">IF(D35&gt;=100%,D36*1,D36*D35)</f>
        <v>40</v>
      </c>
      <c r="E37" s="337">
        <f t="shared" si="7"/>
        <v>39.005736137667306</v>
      </c>
      <c r="F37" s="337">
        <f t="shared" si="7"/>
        <v>6.9749999999999996</v>
      </c>
      <c r="G37" s="337">
        <f t="shared" si="7"/>
        <v>10</v>
      </c>
      <c r="H37" s="337">
        <f>SUM(D37:G37)</f>
        <v>95.980736137667293</v>
      </c>
      <c r="I37" s="338"/>
      <c r="J37" s="338"/>
      <c r="K37" s="338"/>
      <c r="L37" s="338"/>
      <c r="M37" s="338"/>
      <c r="N37" s="338"/>
      <c r="O37" s="338"/>
      <c r="P37" s="338"/>
      <c r="Q37" s="339"/>
      <c r="R37" s="340"/>
      <c r="S37" s="279"/>
      <c r="T37" s="279"/>
      <c r="U37" s="279"/>
      <c r="V37" s="279"/>
      <c r="W37" s="279"/>
      <c r="X37" s="279"/>
      <c r="Y37" s="279"/>
      <c r="Z37" s="279"/>
      <c r="AA37" s="279"/>
      <c r="AB37" s="279"/>
      <c r="AC37" s="279"/>
    </row>
    <row r="38" spans="1:29" s="282" customFormat="1">
      <c r="A38" s="279"/>
      <c r="B38" s="279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81"/>
      <c r="R38" s="281"/>
      <c r="S38" s="279"/>
      <c r="T38" s="279"/>
      <c r="U38" s="279"/>
      <c r="V38" s="279"/>
      <c r="W38" s="279"/>
      <c r="X38" s="279"/>
      <c r="Y38" s="279"/>
      <c r="Z38" s="279"/>
      <c r="AA38" s="279"/>
      <c r="AB38" s="279"/>
      <c r="AC38" s="279"/>
    </row>
    <row r="39" spans="1:29" s="282" customFormat="1" ht="8.25" customHeight="1">
      <c r="A39" s="279"/>
      <c r="B39" s="341"/>
      <c r="C39" s="341"/>
      <c r="D39" s="341"/>
      <c r="E39" s="342"/>
      <c r="F39" s="342"/>
      <c r="G39" s="341"/>
      <c r="H39" s="342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</row>
    <row r="40" spans="1:29" ht="15.4" customHeight="1">
      <c r="B40" s="341"/>
      <c r="C40" s="341"/>
      <c r="D40" s="364"/>
      <c r="E40" s="364"/>
      <c r="F40" s="341"/>
      <c r="G40" s="364"/>
      <c r="H40" s="342"/>
      <c r="I40" s="341"/>
      <c r="J40" s="341"/>
      <c r="K40" s="341"/>
      <c r="L40" s="341"/>
      <c r="M40" s="341"/>
      <c r="N40" s="341"/>
      <c r="O40" s="341"/>
      <c r="P40" s="341"/>
      <c r="Q40" s="341"/>
      <c r="R40" s="341"/>
    </row>
    <row r="41" spans="1:29" ht="15.4" customHeight="1" thickBot="1">
      <c r="B41" s="341"/>
      <c r="C41" s="341"/>
      <c r="D41" s="364"/>
      <c r="E41" s="364"/>
      <c r="F41" s="341"/>
      <c r="G41" s="364"/>
      <c r="H41" s="342"/>
      <c r="I41" s="341"/>
      <c r="J41" s="341"/>
      <c r="K41" s="341"/>
      <c r="L41" s="341"/>
      <c r="M41" s="341"/>
      <c r="N41" s="341"/>
      <c r="O41" s="341"/>
      <c r="P41" s="341"/>
      <c r="Q41" s="341"/>
      <c r="R41" s="341"/>
    </row>
    <row r="42" spans="1:29" ht="15.4" customHeight="1">
      <c r="B42" s="365" t="s">
        <v>738</v>
      </c>
      <c r="C42" s="284" t="s">
        <v>739</v>
      </c>
      <c r="D42" s="366" t="s">
        <v>795</v>
      </c>
      <c r="E42" s="366" t="s">
        <v>796</v>
      </c>
      <c r="F42" s="285" t="s">
        <v>797</v>
      </c>
      <c r="G42" s="366" t="s">
        <v>798</v>
      </c>
      <c r="H42" s="286" t="s">
        <v>744</v>
      </c>
      <c r="I42" s="285" t="s">
        <v>745</v>
      </c>
      <c r="J42" s="287" t="s">
        <v>799</v>
      </c>
      <c r="K42" s="367"/>
      <c r="L42" s="368" t="s">
        <v>800</v>
      </c>
      <c r="M42" s="369"/>
      <c r="N42" s="368" t="s">
        <v>801</v>
      </c>
      <c r="O42" s="369"/>
      <c r="P42" s="289" t="s">
        <v>749</v>
      </c>
      <c r="Q42" s="290" t="s">
        <v>750</v>
      </c>
      <c r="R42" s="291" t="s">
        <v>605</v>
      </c>
    </row>
    <row r="43" spans="1:29" ht="15.4" customHeight="1">
      <c r="B43" s="370"/>
      <c r="C43" s="371"/>
      <c r="D43" s="372"/>
      <c r="E43" s="373"/>
      <c r="F43" s="296"/>
      <c r="G43" s="372"/>
      <c r="H43" s="371"/>
      <c r="I43" s="371"/>
      <c r="J43" s="361" t="s">
        <v>751</v>
      </c>
      <c r="K43" s="374" t="s">
        <v>752</v>
      </c>
      <c r="L43" s="375" t="s">
        <v>802</v>
      </c>
      <c r="M43" s="376" t="s">
        <v>803</v>
      </c>
      <c r="N43" s="375" t="s">
        <v>804</v>
      </c>
      <c r="O43" s="375" t="s">
        <v>805</v>
      </c>
      <c r="P43" s="377"/>
      <c r="Q43" s="378"/>
      <c r="R43" s="379"/>
    </row>
    <row r="44" spans="1:29" ht="15.4" customHeight="1">
      <c r="B44" s="380"/>
      <c r="C44" s="373"/>
      <c r="D44" s="372"/>
      <c r="E44" s="381" t="s">
        <v>806</v>
      </c>
      <c r="F44" s="296"/>
      <c r="G44" s="372"/>
      <c r="H44" s="373"/>
      <c r="I44" s="373"/>
      <c r="J44" s="382">
        <v>55</v>
      </c>
      <c r="K44" s="310"/>
      <c r="L44" s="383"/>
      <c r="M44" s="384"/>
      <c r="N44" s="383"/>
      <c r="O44" s="384"/>
      <c r="P44" s="310"/>
      <c r="Q44" s="311"/>
      <c r="R44" s="312"/>
    </row>
    <row r="45" spans="1:29" ht="25.5" customHeight="1">
      <c r="B45" s="385" t="s">
        <v>807</v>
      </c>
      <c r="C45" s="317" t="s">
        <v>767</v>
      </c>
      <c r="D45" s="386">
        <v>61</v>
      </c>
      <c r="E45" s="386">
        <v>20</v>
      </c>
      <c r="F45" s="386">
        <v>60</v>
      </c>
      <c r="G45" s="387">
        <v>16</v>
      </c>
      <c r="H45" s="310">
        <v>6000</v>
      </c>
      <c r="I45" s="319">
        <f>H49*H45%</f>
        <v>5780</v>
      </c>
      <c r="J45" s="297" t="s">
        <v>808</v>
      </c>
      <c r="K45" s="377"/>
      <c r="L45" s="373"/>
      <c r="M45" s="373"/>
      <c r="N45" s="373"/>
      <c r="O45" s="373"/>
      <c r="P45" s="377"/>
      <c r="Q45" s="388"/>
      <c r="R45" s="379"/>
    </row>
    <row r="46" spans="1:29" ht="21.75" customHeight="1">
      <c r="B46" s="389"/>
      <c r="C46" s="317" t="s">
        <v>774</v>
      </c>
      <c r="D46" s="390">
        <v>61</v>
      </c>
      <c r="E46" s="390">
        <v>18</v>
      </c>
      <c r="F46" s="390">
        <v>55</v>
      </c>
      <c r="G46" s="326">
        <v>16</v>
      </c>
      <c r="H46" s="377"/>
      <c r="I46" s="377"/>
      <c r="J46" s="327">
        <v>20</v>
      </c>
      <c r="K46" s="328">
        <v>48</v>
      </c>
      <c r="L46" s="391">
        <v>50</v>
      </c>
      <c r="M46" s="391">
        <v>10</v>
      </c>
      <c r="N46" s="391">
        <v>50</v>
      </c>
      <c r="O46" s="391">
        <f>D46-D45</f>
        <v>0</v>
      </c>
      <c r="P46" s="310">
        <v>1700</v>
      </c>
      <c r="Q46" s="329">
        <f>SUM(I45,J48,L48,N48)</f>
        <v>7240</v>
      </c>
      <c r="R46" s="392">
        <f>SUM(I45,J48,L48,N48,P46)</f>
        <v>8940</v>
      </c>
    </row>
    <row r="47" spans="1:29" ht="15.4" customHeight="1">
      <c r="B47" s="393" t="s">
        <v>776</v>
      </c>
      <c r="C47" s="317" t="s">
        <v>777</v>
      </c>
      <c r="D47" s="332">
        <f t="shared" ref="D47:G47" si="8">D46/D45</f>
        <v>1</v>
      </c>
      <c r="E47" s="332">
        <f t="shared" si="8"/>
        <v>0.9</v>
      </c>
      <c r="F47" s="332">
        <f t="shared" si="8"/>
        <v>0.91666666666666663</v>
      </c>
      <c r="G47" s="332">
        <f t="shared" si="8"/>
        <v>1</v>
      </c>
      <c r="H47" s="377"/>
      <c r="I47" s="377"/>
      <c r="J47" s="377"/>
      <c r="K47" s="394"/>
      <c r="L47" s="371"/>
      <c r="M47" s="373"/>
      <c r="N47" s="373"/>
      <c r="O47" s="373"/>
      <c r="P47" s="377"/>
      <c r="Q47" s="378"/>
      <c r="R47" s="379"/>
    </row>
    <row r="48" spans="1:29" ht="15.4" customHeight="1">
      <c r="B48" s="349"/>
      <c r="C48" s="317" t="s">
        <v>780</v>
      </c>
      <c r="D48" s="395">
        <v>40</v>
      </c>
      <c r="E48" s="395">
        <v>20</v>
      </c>
      <c r="F48" s="395">
        <v>20</v>
      </c>
      <c r="G48" s="395">
        <v>20</v>
      </c>
      <c r="H48" s="317">
        <f>SUM(D48:G48)</f>
        <v>100</v>
      </c>
      <c r="I48" s="377"/>
      <c r="J48" s="310">
        <f>J46*K46</f>
        <v>960</v>
      </c>
      <c r="K48" s="377"/>
      <c r="L48" s="310">
        <f>L46*M46</f>
        <v>500</v>
      </c>
      <c r="M48" s="396"/>
      <c r="N48" s="310"/>
      <c r="O48" s="396"/>
      <c r="P48" s="377"/>
      <c r="Q48" s="378"/>
      <c r="R48" s="379"/>
    </row>
    <row r="49" spans="1:19" ht="20.25" customHeight="1" thickBot="1">
      <c r="B49" s="397" t="s">
        <v>809</v>
      </c>
      <c r="C49" s="336" t="s">
        <v>783</v>
      </c>
      <c r="D49" s="337">
        <f t="shared" ref="D49:G49" si="9">IF(D47&gt;=100%,D48*1,D48*D47)</f>
        <v>40</v>
      </c>
      <c r="E49" s="337">
        <f t="shared" si="9"/>
        <v>18</v>
      </c>
      <c r="F49" s="337">
        <f t="shared" si="9"/>
        <v>18.333333333333332</v>
      </c>
      <c r="G49" s="337">
        <f t="shared" si="9"/>
        <v>20</v>
      </c>
      <c r="H49" s="337">
        <f>SUM(D49:G49)</f>
        <v>96.333333333333329</v>
      </c>
      <c r="I49" s="398"/>
      <c r="J49" s="398"/>
      <c r="K49" s="398"/>
      <c r="L49" s="399"/>
      <c r="M49" s="400"/>
      <c r="N49" s="399"/>
      <c r="O49" s="400"/>
      <c r="P49" s="398"/>
      <c r="Q49" s="399"/>
      <c r="R49" s="401"/>
    </row>
    <row r="50" spans="1:19">
      <c r="B50" s="341"/>
      <c r="C50" s="341"/>
      <c r="D50" s="364"/>
      <c r="E50" s="364"/>
      <c r="F50" s="341"/>
      <c r="G50" s="364"/>
      <c r="H50" s="342"/>
      <c r="I50" s="341"/>
      <c r="J50" s="341"/>
      <c r="K50" s="341"/>
      <c r="L50" s="341"/>
      <c r="M50" s="341"/>
      <c r="N50" s="341"/>
      <c r="O50" s="341"/>
      <c r="P50" s="341"/>
      <c r="Q50" s="341"/>
      <c r="R50" s="341"/>
    </row>
    <row r="52" spans="1:19" ht="18.75" customHeight="1">
      <c r="B52" s="402" t="s">
        <v>738</v>
      </c>
      <c r="C52" s="403" t="s">
        <v>739</v>
      </c>
      <c r="D52" s="404" t="s">
        <v>810</v>
      </c>
      <c r="E52" s="404" t="s">
        <v>811</v>
      </c>
      <c r="F52" s="405" t="s">
        <v>812</v>
      </c>
      <c r="G52" s="405" t="s">
        <v>813</v>
      </c>
      <c r="H52" s="406" t="s">
        <v>744</v>
      </c>
      <c r="I52" s="407" t="s">
        <v>745</v>
      </c>
      <c r="J52" s="402" t="s">
        <v>814</v>
      </c>
      <c r="K52" s="403"/>
      <c r="L52" s="403" t="s">
        <v>815</v>
      </c>
      <c r="M52" s="289" t="s">
        <v>816</v>
      </c>
      <c r="N52" s="289" t="s">
        <v>816</v>
      </c>
      <c r="O52" s="289" t="s">
        <v>816</v>
      </c>
      <c r="P52" s="289" t="s">
        <v>816</v>
      </c>
      <c r="Q52" s="408" t="s">
        <v>750</v>
      </c>
      <c r="R52" s="409" t="s">
        <v>605</v>
      </c>
    </row>
    <row r="53" spans="1:19">
      <c r="B53" s="410"/>
      <c r="C53" s="411"/>
      <c r="D53" s="411"/>
      <c r="E53" s="411"/>
      <c r="F53" s="412"/>
      <c r="G53" s="412"/>
      <c r="H53" s="412"/>
      <c r="I53" s="413"/>
      <c r="J53" s="414" t="s">
        <v>817</v>
      </c>
      <c r="K53" s="415" t="s">
        <v>818</v>
      </c>
      <c r="L53" s="411"/>
      <c r="M53" s="300"/>
      <c r="N53" s="300"/>
      <c r="O53" s="300"/>
      <c r="P53" s="300"/>
      <c r="Q53" s="416"/>
      <c r="R53" s="417"/>
    </row>
    <row r="54" spans="1:19" ht="18" customHeight="1">
      <c r="B54" s="418" t="s">
        <v>819</v>
      </c>
      <c r="C54" s="419" t="s">
        <v>767</v>
      </c>
      <c r="D54" s="419">
        <v>360</v>
      </c>
      <c r="E54" s="419">
        <v>90</v>
      </c>
      <c r="F54" s="419">
        <v>1909</v>
      </c>
      <c r="G54" s="419">
        <v>255</v>
      </c>
      <c r="H54" s="411">
        <v>8000</v>
      </c>
      <c r="I54" s="420">
        <f>H54*H58%</f>
        <v>7764.0522875817005</v>
      </c>
      <c r="J54" s="421"/>
      <c r="K54" s="411"/>
      <c r="L54" s="411">
        <v>2000</v>
      </c>
      <c r="M54" s="310"/>
      <c r="N54" s="310"/>
      <c r="O54" s="310"/>
      <c r="P54" s="310"/>
      <c r="Q54" s="422">
        <f>SUM(I54,J57)</f>
        <v>9684.0522875817005</v>
      </c>
      <c r="R54" s="423">
        <f>L54+J57+I54</f>
        <v>11684.052287581701</v>
      </c>
    </row>
    <row r="55" spans="1:19" ht="18" customHeight="1">
      <c r="B55" s="410"/>
      <c r="C55" s="424" t="s">
        <v>774</v>
      </c>
      <c r="D55" s="424">
        <v>350</v>
      </c>
      <c r="E55" s="424">
        <v>90</v>
      </c>
      <c r="F55" s="424">
        <v>2167</v>
      </c>
      <c r="G55" s="424">
        <v>232</v>
      </c>
      <c r="H55" s="411"/>
      <c r="I55" s="420"/>
      <c r="J55" s="421"/>
      <c r="K55" s="425">
        <v>48</v>
      </c>
      <c r="L55" s="411"/>
      <c r="M55" s="300"/>
      <c r="N55" s="300"/>
      <c r="O55" s="300"/>
      <c r="P55" s="300"/>
      <c r="Q55" s="426"/>
      <c r="R55" s="423"/>
    </row>
    <row r="56" spans="1:19" ht="18" customHeight="1">
      <c r="B56" s="418" t="s">
        <v>776</v>
      </c>
      <c r="C56" s="427" t="s">
        <v>777</v>
      </c>
      <c r="D56" s="332">
        <f t="shared" ref="D56:G56" si="10">D55/D54</f>
        <v>0.97222222222222221</v>
      </c>
      <c r="E56" s="332">
        <f t="shared" si="10"/>
        <v>1</v>
      </c>
      <c r="F56" s="332">
        <f t="shared" si="10"/>
        <v>1.1351492928234679</v>
      </c>
      <c r="G56" s="332">
        <f t="shared" si="10"/>
        <v>0.90980392156862744</v>
      </c>
      <c r="H56" s="411"/>
      <c r="I56" s="420"/>
      <c r="J56" s="421"/>
      <c r="K56" s="428"/>
      <c r="L56" s="411"/>
      <c r="M56" s="310" t="s">
        <v>816</v>
      </c>
      <c r="N56" s="310" t="s">
        <v>816</v>
      </c>
      <c r="O56" s="310" t="s">
        <v>816</v>
      </c>
      <c r="P56" s="310" t="s">
        <v>816</v>
      </c>
      <c r="Q56" s="426"/>
      <c r="R56" s="423"/>
    </row>
    <row r="57" spans="1:19" ht="18" customHeight="1">
      <c r="B57" s="421"/>
      <c r="C57" s="427" t="s">
        <v>780</v>
      </c>
      <c r="D57" s="427">
        <v>25</v>
      </c>
      <c r="E57" s="427">
        <v>25</v>
      </c>
      <c r="F57" s="427">
        <v>25</v>
      </c>
      <c r="G57" s="427">
        <v>25</v>
      </c>
      <c r="H57" s="427">
        <f>SUM(D57:G57)</f>
        <v>100</v>
      </c>
      <c r="I57" s="420"/>
      <c r="J57" s="429">
        <f>40*K55</f>
        <v>1920</v>
      </c>
      <c r="K57" s="411"/>
      <c r="L57" s="411"/>
      <c r="M57" s="300"/>
      <c r="N57" s="300"/>
      <c r="O57" s="300"/>
      <c r="P57" s="300"/>
      <c r="Q57" s="426"/>
      <c r="R57" s="423"/>
    </row>
    <row r="58" spans="1:19" ht="17.25" thickBot="1">
      <c r="B58" s="430" t="s">
        <v>234</v>
      </c>
      <c r="C58" s="431" t="s">
        <v>783</v>
      </c>
      <c r="D58" s="337">
        <f t="shared" ref="D58:G58" si="11">IF(D56&gt;=100%,D57*1,D57*D56)</f>
        <v>24.305555555555554</v>
      </c>
      <c r="E58" s="337">
        <f t="shared" si="11"/>
        <v>25</v>
      </c>
      <c r="F58" s="337">
        <f t="shared" si="11"/>
        <v>25</v>
      </c>
      <c r="G58" s="337">
        <f t="shared" si="11"/>
        <v>22.745098039215687</v>
      </c>
      <c r="H58" s="432">
        <f>SUM(D58:G58)</f>
        <v>97.050653594771248</v>
      </c>
      <c r="I58" s="433"/>
      <c r="J58" s="434"/>
      <c r="K58" s="435"/>
      <c r="L58" s="435"/>
      <c r="M58" s="436"/>
      <c r="N58" s="436"/>
      <c r="O58" s="436"/>
      <c r="P58" s="436"/>
      <c r="Q58" s="437"/>
      <c r="R58" s="438"/>
    </row>
    <row r="59" spans="1:19">
      <c r="M59" s="341"/>
      <c r="N59" s="341"/>
      <c r="O59" s="341"/>
      <c r="P59" s="341"/>
    </row>
    <row r="60" spans="1:19" ht="25.5" customHeight="1"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</row>
    <row r="61" spans="1:19" ht="17.25" thickBot="1">
      <c r="A61" s="440"/>
      <c r="B61" s="341"/>
      <c r="C61" s="341"/>
      <c r="D61" s="441"/>
      <c r="E61" s="441"/>
      <c r="F61" s="441"/>
      <c r="G61" s="442"/>
      <c r="H61" s="443"/>
      <c r="I61" s="441"/>
      <c r="J61" s="442"/>
      <c r="K61" s="442"/>
      <c r="L61" s="341"/>
      <c r="M61" s="341"/>
      <c r="N61" s="441"/>
      <c r="O61" s="281"/>
      <c r="P61" s="281"/>
      <c r="Q61" s="441"/>
      <c r="R61" s="441"/>
      <c r="S61" s="439"/>
    </row>
    <row r="62" spans="1:19" ht="16.5">
      <c r="A62" s="440"/>
      <c r="B62" s="444" t="s">
        <v>738</v>
      </c>
      <c r="C62" s="289" t="s">
        <v>739</v>
      </c>
      <c r="D62" s="445" t="s">
        <v>820</v>
      </c>
      <c r="E62" s="445" t="s">
        <v>821</v>
      </c>
      <c r="F62" s="404" t="s">
        <v>822</v>
      </c>
      <c r="G62" s="405" t="s">
        <v>823</v>
      </c>
      <c r="H62" s="406" t="s">
        <v>744</v>
      </c>
      <c r="I62" s="404" t="s">
        <v>745</v>
      </c>
      <c r="J62" s="446" t="s">
        <v>824</v>
      </c>
      <c r="K62" s="447"/>
      <c r="L62" s="448" t="s">
        <v>747</v>
      </c>
      <c r="M62" s="449"/>
      <c r="N62" s="403" t="s">
        <v>749</v>
      </c>
      <c r="O62" s="450" t="s">
        <v>318</v>
      </c>
      <c r="P62" s="450" t="s">
        <v>318</v>
      </c>
      <c r="Q62" s="451" t="s">
        <v>750</v>
      </c>
      <c r="R62" s="409" t="s">
        <v>605</v>
      </c>
      <c r="S62" s="439"/>
    </row>
    <row r="63" spans="1:19" ht="16.5">
      <c r="A63" s="440"/>
      <c r="B63" s="325"/>
      <c r="C63" s="300"/>
      <c r="D63" s="452"/>
      <c r="E63" s="452"/>
      <c r="F63" s="452"/>
      <c r="G63" s="416"/>
      <c r="H63" s="453"/>
      <c r="I63" s="453"/>
      <c r="J63" s="454" t="s">
        <v>751</v>
      </c>
      <c r="K63" s="455" t="s">
        <v>825</v>
      </c>
      <c r="L63" s="298" t="s">
        <v>826</v>
      </c>
      <c r="M63" s="456" t="s">
        <v>754</v>
      </c>
      <c r="N63" s="453"/>
      <c r="O63" s="452"/>
      <c r="P63" s="452"/>
      <c r="Q63" s="453"/>
      <c r="R63" s="457"/>
      <c r="S63" s="439"/>
    </row>
    <row r="64" spans="1:19" ht="16.5">
      <c r="A64" s="440"/>
      <c r="B64" s="325"/>
      <c r="C64" s="300"/>
      <c r="D64" s="452"/>
      <c r="E64" s="452"/>
      <c r="F64" s="452"/>
      <c r="G64" s="416"/>
      <c r="H64" s="453"/>
      <c r="I64" s="453"/>
      <c r="J64" s="458">
        <v>55</v>
      </c>
      <c r="K64" s="459"/>
      <c r="L64" s="309"/>
      <c r="M64" s="460">
        <f>G65</f>
        <v>1909</v>
      </c>
      <c r="N64" s="459"/>
      <c r="O64" s="452"/>
      <c r="P64" s="452"/>
      <c r="Q64" s="459"/>
      <c r="R64" s="461"/>
      <c r="S64" s="439"/>
    </row>
    <row r="65" spans="1:19" ht="30.75" customHeight="1">
      <c r="A65" s="440"/>
      <c r="B65" s="462" t="s">
        <v>827</v>
      </c>
      <c r="C65" s="317" t="s">
        <v>767</v>
      </c>
      <c r="D65" s="419">
        <v>7000</v>
      </c>
      <c r="E65" s="463">
        <v>0.35</v>
      </c>
      <c r="F65" s="463">
        <v>0.7</v>
      </c>
      <c r="G65" s="419">
        <v>1909</v>
      </c>
      <c r="H65" s="411">
        <v>3000</v>
      </c>
      <c r="I65" s="464">
        <f>H69*H65%</f>
        <v>2854.6285714285714</v>
      </c>
      <c r="J65" s="465" t="s">
        <v>828</v>
      </c>
      <c r="K65" s="453"/>
      <c r="L65" s="300"/>
      <c r="M65" s="460">
        <f>G66</f>
        <v>2167</v>
      </c>
      <c r="N65" s="453"/>
      <c r="O65" s="452"/>
      <c r="P65" s="452"/>
      <c r="Q65" s="453"/>
      <c r="R65" s="457"/>
      <c r="S65" s="439"/>
    </row>
    <row r="66" spans="1:19" ht="29.25" customHeight="1">
      <c r="A66" s="440"/>
      <c r="B66" s="325"/>
      <c r="C66" s="317" t="s">
        <v>774</v>
      </c>
      <c r="D66" s="466">
        <v>11061</v>
      </c>
      <c r="E66" s="467">
        <v>0.26519999999999999</v>
      </c>
      <c r="F66" s="468">
        <v>0.82010000000000005</v>
      </c>
      <c r="G66" s="466">
        <v>2167</v>
      </c>
      <c r="H66" s="453"/>
      <c r="I66" s="453"/>
      <c r="J66" s="469">
        <v>5</v>
      </c>
      <c r="K66" s="428">
        <v>48</v>
      </c>
      <c r="L66" s="391">
        <v>5</v>
      </c>
      <c r="M66" s="391"/>
      <c r="N66" s="411">
        <v>1500</v>
      </c>
      <c r="O66" s="470">
        <v>0</v>
      </c>
      <c r="P66" s="470">
        <v>0</v>
      </c>
      <c r="Q66" s="471">
        <f>SUM(I65,J68,N68,Q68,L68)</f>
        <v>3094.6285714285714</v>
      </c>
      <c r="R66" s="472">
        <f>N66+O66+P66+Q66</f>
        <v>4594.6285714285714</v>
      </c>
      <c r="S66" s="439"/>
    </row>
    <row r="67" spans="1:19" ht="16.5" customHeight="1">
      <c r="A67" s="440"/>
      <c r="B67" s="473" t="s">
        <v>829</v>
      </c>
      <c r="C67" s="317" t="s">
        <v>777</v>
      </c>
      <c r="D67" s="332">
        <f t="shared" ref="D67:G67" si="12">D66/D65</f>
        <v>1.5801428571428571</v>
      </c>
      <c r="E67" s="474">
        <f t="shared" si="12"/>
        <v>0.75771428571428578</v>
      </c>
      <c r="F67" s="332">
        <f t="shared" si="12"/>
        <v>1.1715714285714287</v>
      </c>
      <c r="G67" s="474">
        <f t="shared" si="12"/>
        <v>1.1351492928234679</v>
      </c>
      <c r="H67" s="453"/>
      <c r="I67" s="453"/>
      <c r="J67" s="453"/>
      <c r="K67" s="475"/>
      <c r="L67" s="307"/>
      <c r="M67" s="307"/>
      <c r="N67" s="453"/>
      <c r="O67" s="452"/>
      <c r="P67" s="452"/>
      <c r="Q67" s="453"/>
      <c r="R67" s="457"/>
      <c r="S67" s="439"/>
    </row>
    <row r="68" spans="1:19" ht="17.25" customHeight="1">
      <c r="A68" s="440"/>
      <c r="B68" s="421"/>
      <c r="C68" s="317" t="s">
        <v>780</v>
      </c>
      <c r="D68" s="427">
        <v>20</v>
      </c>
      <c r="E68" s="427">
        <v>20</v>
      </c>
      <c r="F68" s="427">
        <v>20</v>
      </c>
      <c r="G68" s="476">
        <v>40</v>
      </c>
      <c r="H68" s="427">
        <f>SUM(D68:G68)</f>
        <v>100</v>
      </c>
      <c r="I68" s="453"/>
      <c r="J68" s="411">
        <f>J66*K66</f>
        <v>240</v>
      </c>
      <c r="K68" s="453"/>
      <c r="L68" s="310">
        <f>_xlfn.IFS(M66&gt;=100,500,M66&lt;=100,M66*L66)</f>
        <v>0</v>
      </c>
      <c r="M68" s="477"/>
      <c r="N68" s="453"/>
      <c r="O68" s="452"/>
      <c r="P68" s="452"/>
      <c r="Q68" s="453"/>
      <c r="R68" s="457"/>
      <c r="S68" s="439"/>
    </row>
    <row r="69" spans="1:19" ht="20.25" customHeight="1" thickBot="1">
      <c r="A69" s="440"/>
      <c r="B69" s="478" t="s">
        <v>791</v>
      </c>
      <c r="C69" s="336" t="s">
        <v>783</v>
      </c>
      <c r="D69" s="432">
        <f t="shared" ref="D69:G69" si="13">IF(D67&gt;=100%,D68*1,D68*D67)</f>
        <v>20</v>
      </c>
      <c r="E69" s="432">
        <f t="shared" si="13"/>
        <v>15.154285714285717</v>
      </c>
      <c r="F69" s="432">
        <f t="shared" si="13"/>
        <v>20</v>
      </c>
      <c r="G69" s="432">
        <f t="shared" si="13"/>
        <v>40</v>
      </c>
      <c r="H69" s="432">
        <f>SUM(D69:G69)</f>
        <v>95.15428571428572</v>
      </c>
      <c r="I69" s="479"/>
      <c r="J69" s="479"/>
      <c r="K69" s="479"/>
      <c r="L69" s="339"/>
      <c r="M69" s="480"/>
      <c r="N69" s="479"/>
      <c r="O69" s="481"/>
      <c r="P69" s="481"/>
      <c r="Q69" s="479"/>
      <c r="R69" s="482"/>
      <c r="S69" s="439"/>
    </row>
    <row r="70" spans="1:19" ht="20.25" customHeight="1">
      <c r="A70" s="440"/>
      <c r="B70" s="341"/>
      <c r="C70" s="341"/>
      <c r="D70" s="483"/>
      <c r="E70" s="483"/>
      <c r="F70" s="483"/>
      <c r="G70" s="483"/>
      <c r="H70" s="483"/>
      <c r="I70" s="483"/>
      <c r="J70" s="441"/>
      <c r="K70" s="441"/>
      <c r="L70" s="341"/>
      <c r="M70" s="341"/>
      <c r="N70" s="441"/>
      <c r="O70" s="281"/>
      <c r="P70" s="281"/>
      <c r="Q70" s="484"/>
      <c r="R70" s="485"/>
      <c r="S70" s="439"/>
    </row>
    <row r="71" spans="1:19" ht="16.5">
      <c r="A71" s="440"/>
      <c r="B71" s="486"/>
      <c r="C71" s="486"/>
      <c r="D71" s="486"/>
      <c r="E71" s="486"/>
      <c r="F71" s="486"/>
      <c r="G71" s="486"/>
      <c r="H71" s="486"/>
      <c r="I71" s="486"/>
      <c r="J71" s="486"/>
      <c r="K71" s="486"/>
      <c r="L71" s="486"/>
      <c r="M71" s="486"/>
      <c r="N71" s="486"/>
      <c r="O71" s="486"/>
      <c r="P71" s="439"/>
      <c r="Q71" s="439"/>
      <c r="R71" s="439"/>
      <c r="S71" s="439"/>
    </row>
    <row r="72" spans="1:19" ht="16.5">
      <c r="A72" s="440"/>
      <c r="B72" s="486"/>
      <c r="C72" s="486"/>
      <c r="D72" s="486"/>
      <c r="E72" s="486"/>
      <c r="F72" s="486"/>
      <c r="G72" s="486"/>
      <c r="H72" s="486"/>
      <c r="I72" s="486"/>
      <c r="J72" s="486"/>
      <c r="K72" s="486"/>
      <c r="L72" s="486"/>
      <c r="M72" s="486"/>
      <c r="N72" s="486"/>
      <c r="O72" s="486"/>
      <c r="P72" s="439"/>
      <c r="Q72" s="439"/>
      <c r="R72" s="439"/>
      <c r="S72" s="439"/>
    </row>
  </sheetData>
  <mergeCells count="240">
    <mergeCell ref="R66:R69"/>
    <mergeCell ref="B67:B68"/>
    <mergeCell ref="J68:K69"/>
    <mergeCell ref="L68:M69"/>
    <mergeCell ref="L66:L67"/>
    <mergeCell ref="M66:M67"/>
    <mergeCell ref="N66:N69"/>
    <mergeCell ref="O66:O69"/>
    <mergeCell ref="P66:P69"/>
    <mergeCell ref="Q66:Q69"/>
    <mergeCell ref="P62:P65"/>
    <mergeCell ref="Q62:Q65"/>
    <mergeCell ref="R62:R65"/>
    <mergeCell ref="K63:K65"/>
    <mergeCell ref="L63:L65"/>
    <mergeCell ref="B65:B66"/>
    <mergeCell ref="H65:H67"/>
    <mergeCell ref="I65:I69"/>
    <mergeCell ref="J66:J67"/>
    <mergeCell ref="K66:K67"/>
    <mergeCell ref="H62:H64"/>
    <mergeCell ref="I62:I64"/>
    <mergeCell ref="J62:K62"/>
    <mergeCell ref="L62:M62"/>
    <mergeCell ref="N62:N65"/>
    <mergeCell ref="O62:O65"/>
    <mergeCell ref="B62:B64"/>
    <mergeCell ref="C62:C64"/>
    <mergeCell ref="D62:D64"/>
    <mergeCell ref="E62:E64"/>
    <mergeCell ref="F62:F64"/>
    <mergeCell ref="G62:G64"/>
    <mergeCell ref="B54:B55"/>
    <mergeCell ref="H54:H56"/>
    <mergeCell ref="I54:I58"/>
    <mergeCell ref="L54:L58"/>
    <mergeCell ref="Q54:Q58"/>
    <mergeCell ref="R54:R58"/>
    <mergeCell ref="K55:K56"/>
    <mergeCell ref="B56:B57"/>
    <mergeCell ref="M56:M58"/>
    <mergeCell ref="N56:N58"/>
    <mergeCell ref="O52:O55"/>
    <mergeCell ref="P52:P55"/>
    <mergeCell ref="Q52:Q53"/>
    <mergeCell ref="R52:R53"/>
    <mergeCell ref="J53:J56"/>
    <mergeCell ref="K53:K54"/>
    <mergeCell ref="O56:O58"/>
    <mergeCell ref="P56:P58"/>
    <mergeCell ref="J57:K58"/>
    <mergeCell ref="H52:H53"/>
    <mergeCell ref="I52:I53"/>
    <mergeCell ref="J52:K52"/>
    <mergeCell ref="L52:L53"/>
    <mergeCell ref="M52:M55"/>
    <mergeCell ref="N52:N55"/>
    <mergeCell ref="B52:B53"/>
    <mergeCell ref="C52:C53"/>
    <mergeCell ref="D52:D53"/>
    <mergeCell ref="E52:E53"/>
    <mergeCell ref="F52:F53"/>
    <mergeCell ref="G52:G53"/>
    <mergeCell ref="M46:M47"/>
    <mergeCell ref="N46:N47"/>
    <mergeCell ref="O46:O47"/>
    <mergeCell ref="P46:P49"/>
    <mergeCell ref="Q46:Q49"/>
    <mergeCell ref="R46:R49"/>
    <mergeCell ref="L48:M49"/>
    <mergeCell ref="N48:O49"/>
    <mergeCell ref="B45:B46"/>
    <mergeCell ref="H45:H47"/>
    <mergeCell ref="I45:I49"/>
    <mergeCell ref="J46:J47"/>
    <mergeCell ref="K46:K47"/>
    <mergeCell ref="L46:L47"/>
    <mergeCell ref="B47:B48"/>
    <mergeCell ref="J48:K49"/>
    <mergeCell ref="Q42:Q45"/>
    <mergeCell ref="R42:R45"/>
    <mergeCell ref="K43:K45"/>
    <mergeCell ref="L43:L45"/>
    <mergeCell ref="M43:M45"/>
    <mergeCell ref="N43:N45"/>
    <mergeCell ref="O43:O45"/>
    <mergeCell ref="H42:H44"/>
    <mergeCell ref="I42:I44"/>
    <mergeCell ref="J42:K42"/>
    <mergeCell ref="L42:M42"/>
    <mergeCell ref="N42:O42"/>
    <mergeCell ref="P42:P45"/>
    <mergeCell ref="B42:B44"/>
    <mergeCell ref="C42:C44"/>
    <mergeCell ref="D42:D44"/>
    <mergeCell ref="E42:E43"/>
    <mergeCell ref="F42:F44"/>
    <mergeCell ref="G42:G44"/>
    <mergeCell ref="M34:M35"/>
    <mergeCell ref="N34:N35"/>
    <mergeCell ref="O34:O35"/>
    <mergeCell ref="P34:P37"/>
    <mergeCell ref="Q34:Q37"/>
    <mergeCell ref="R34:R37"/>
    <mergeCell ref="L36:M37"/>
    <mergeCell ref="N36:O37"/>
    <mergeCell ref="B33:B34"/>
    <mergeCell ref="H33:H35"/>
    <mergeCell ref="I33:I37"/>
    <mergeCell ref="J34:J35"/>
    <mergeCell ref="K34:K35"/>
    <mergeCell ref="L34:L35"/>
    <mergeCell ref="B35:B36"/>
    <mergeCell ref="J36:K37"/>
    <mergeCell ref="Q30:Q33"/>
    <mergeCell ref="R30:R33"/>
    <mergeCell ref="K31:K33"/>
    <mergeCell ref="L31:L33"/>
    <mergeCell ref="M31:M33"/>
    <mergeCell ref="N31:N33"/>
    <mergeCell ref="O31:O33"/>
    <mergeCell ref="H30:H32"/>
    <mergeCell ref="I30:I32"/>
    <mergeCell ref="J30:K30"/>
    <mergeCell ref="L30:M30"/>
    <mergeCell ref="N30:O30"/>
    <mergeCell ref="P30:P33"/>
    <mergeCell ref="B30:B32"/>
    <mergeCell ref="C30:C32"/>
    <mergeCell ref="D30:D32"/>
    <mergeCell ref="E30:E32"/>
    <mergeCell ref="F30:F32"/>
    <mergeCell ref="G30:G32"/>
    <mergeCell ref="M25:M26"/>
    <mergeCell ref="N25:N26"/>
    <mergeCell ref="O25:O26"/>
    <mergeCell ref="P25:P28"/>
    <mergeCell ref="Q25:Q28"/>
    <mergeCell ref="R25:R28"/>
    <mergeCell ref="L27:M28"/>
    <mergeCell ref="N27:O28"/>
    <mergeCell ref="B24:B25"/>
    <mergeCell ref="H24:H26"/>
    <mergeCell ref="I24:I28"/>
    <mergeCell ref="J25:J26"/>
    <mergeCell ref="K25:K26"/>
    <mergeCell ref="L25:L26"/>
    <mergeCell ref="B26:B27"/>
    <mergeCell ref="J27:K28"/>
    <mergeCell ref="Q21:Q24"/>
    <mergeCell ref="R21:R24"/>
    <mergeCell ref="K22:K24"/>
    <mergeCell ref="L22:L24"/>
    <mergeCell ref="M22:M24"/>
    <mergeCell ref="N22:N24"/>
    <mergeCell ref="O22:O24"/>
    <mergeCell ref="H21:H23"/>
    <mergeCell ref="I21:I23"/>
    <mergeCell ref="J21:K21"/>
    <mergeCell ref="L21:M21"/>
    <mergeCell ref="N21:O21"/>
    <mergeCell ref="P21:P24"/>
    <mergeCell ref="B21:B23"/>
    <mergeCell ref="C21:C23"/>
    <mergeCell ref="D21:D23"/>
    <mergeCell ref="E21:E23"/>
    <mergeCell ref="F21:F23"/>
    <mergeCell ref="G21:G23"/>
    <mergeCell ref="M15:M16"/>
    <mergeCell ref="N15:N16"/>
    <mergeCell ref="O15:O16"/>
    <mergeCell ref="P15:P18"/>
    <mergeCell ref="Q15:Q18"/>
    <mergeCell ref="R15:R18"/>
    <mergeCell ref="L17:M18"/>
    <mergeCell ref="N17:O18"/>
    <mergeCell ref="B14:B15"/>
    <mergeCell ref="H14:H16"/>
    <mergeCell ref="I14:I18"/>
    <mergeCell ref="J15:J16"/>
    <mergeCell ref="K15:K16"/>
    <mergeCell ref="L15:L16"/>
    <mergeCell ref="B16:B17"/>
    <mergeCell ref="J17:K18"/>
    <mergeCell ref="Q11:Q14"/>
    <mergeCell ref="R11:R14"/>
    <mergeCell ref="K12:K14"/>
    <mergeCell ref="L12:L14"/>
    <mergeCell ref="M12:M14"/>
    <mergeCell ref="N12:N14"/>
    <mergeCell ref="O12:O14"/>
    <mergeCell ref="H11:H13"/>
    <mergeCell ref="I11:I13"/>
    <mergeCell ref="J11:K11"/>
    <mergeCell ref="L11:M11"/>
    <mergeCell ref="N11:O11"/>
    <mergeCell ref="P11:P14"/>
    <mergeCell ref="B11:B13"/>
    <mergeCell ref="C11:C13"/>
    <mergeCell ref="D11:D13"/>
    <mergeCell ref="E11:E13"/>
    <mergeCell ref="F11:F13"/>
    <mergeCell ref="G11:G13"/>
    <mergeCell ref="P6:P9"/>
    <mergeCell ref="Q6:Q9"/>
    <mergeCell ref="R6:R9"/>
    <mergeCell ref="B7:B8"/>
    <mergeCell ref="J8:K9"/>
    <mergeCell ref="L8:M9"/>
    <mergeCell ref="N8:O9"/>
    <mergeCell ref="T3:AA3"/>
    <mergeCell ref="B5:B6"/>
    <mergeCell ref="H5:H7"/>
    <mergeCell ref="I5:I9"/>
    <mergeCell ref="J6:J7"/>
    <mergeCell ref="K6:K7"/>
    <mergeCell ref="L6:L7"/>
    <mergeCell ref="M6:M7"/>
    <mergeCell ref="N6:N7"/>
    <mergeCell ref="O6:O7"/>
    <mergeCell ref="L2:M2"/>
    <mergeCell ref="N2:O2"/>
    <mergeCell ref="P2:P5"/>
    <mergeCell ref="Q2:Q5"/>
    <mergeCell ref="R2:R5"/>
    <mergeCell ref="K3:K5"/>
    <mergeCell ref="L3:L5"/>
    <mergeCell ref="M3:M5"/>
    <mergeCell ref="N3:N5"/>
    <mergeCell ref="O3:O5"/>
    <mergeCell ref="B1:J1"/>
    <mergeCell ref="B2:B4"/>
    <mergeCell ref="C2:C4"/>
    <mergeCell ref="D2:D4"/>
    <mergeCell ref="E2:E4"/>
    <mergeCell ref="F2:F4"/>
    <mergeCell ref="G2:G4"/>
    <mergeCell ref="H2:H4"/>
    <mergeCell ref="I2:I4"/>
    <mergeCell ref="J2:K2"/>
  </mergeCells>
  <phoneticPr fontId="3" type="noConversion"/>
  <conditionalFormatting sqref="E178:E182 E184:E18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8:E188">
    <cfRule type="colorScale" priority="1">
      <colorScale>
        <cfvo type="min"/>
        <cfvo type="max"/>
        <color rgb="FFFFEF9C"/>
        <color rgb="FF63BE7B"/>
      </colorScale>
    </cfRule>
  </conditionalFormatting>
  <conditionalFormatting sqref="M178:M182 M184:M188">
    <cfRule type="colorScale" priority="3">
      <colorScale>
        <cfvo type="min"/>
        <cfvo type="max"/>
        <color rgb="FFFCFCFF"/>
        <color rgb="FFF8696B"/>
      </colorScale>
    </cfRule>
  </conditionalFormatting>
  <conditionalFormatting sqref="R178:R188">
    <cfRule type="colorScale" priority="2">
      <colorScale>
        <cfvo type="min"/>
        <cfvo type="max"/>
        <color rgb="FFFCFCFF"/>
        <color rgb="FFF8696B"/>
      </colorScale>
    </cfRule>
  </conditionalFormatting>
  <dataValidations count="1">
    <dataValidation type="decimal" allowBlank="1" showInputMessage="1" showErrorMessage="1" sqref="D7:G7 D16:G16 D26:G26 D35:G35 D47:G47 D56:G56 D67:G67" xr:uid="{BF829EDE-22CA-4F7A-9143-30893BAD120A}">
      <formula1>0</formula1>
      <formula2>100</formula2>
    </dataValidation>
  </dataValidation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1958-420F-4F1C-96D3-39B44FE8BF0A}">
  <dimension ref="A1:XFC55"/>
  <sheetViews>
    <sheetView zoomScale="80" zoomScaleNormal="80" workbookViewId="0">
      <pane xSplit="2" ySplit="2" topLeftCell="C3" activePane="bottomRight" state="frozen"/>
      <selection activeCell="H4" sqref="H4"/>
      <selection pane="topRight" activeCell="H4" sqref="H4"/>
      <selection pane="bottomLeft" activeCell="H4" sqref="H4"/>
      <selection pane="bottomRight" activeCell="H4" sqref="H4"/>
    </sheetView>
  </sheetViews>
  <sheetFormatPr defaultColWidth="8" defaultRowHeight="14.25"/>
  <cols>
    <col min="1" max="1" width="9.5" style="489" customWidth="1"/>
    <col min="2" max="2" width="18.25" style="490" customWidth="1"/>
    <col min="3" max="3" width="16.75" style="490" customWidth="1"/>
    <col min="4" max="4" width="12.25" style="490" customWidth="1"/>
    <col min="5" max="5" width="17.875" style="490" customWidth="1"/>
    <col min="6" max="6" width="9.625" style="490" customWidth="1"/>
    <col min="7" max="8" width="15.25" style="490" customWidth="1"/>
    <col min="9" max="9" width="16.125" style="490" customWidth="1"/>
    <col min="10" max="10" width="13.125" style="490" customWidth="1"/>
    <col min="11" max="11" width="17.875" style="490" customWidth="1"/>
    <col min="12" max="12" width="12.625" style="490" customWidth="1"/>
    <col min="13" max="13" width="14.375" style="490" customWidth="1"/>
    <col min="14" max="14" width="14.375" style="491" customWidth="1"/>
    <col min="15" max="15" width="19.625" style="490" customWidth="1"/>
    <col min="16" max="16" width="19.375" style="490" customWidth="1"/>
    <col min="17" max="17" width="15.625" style="490" customWidth="1"/>
    <col min="18" max="20" width="19.375" style="490" customWidth="1"/>
    <col min="21" max="21" width="18.75" style="490" customWidth="1"/>
    <col min="22" max="22" width="15.25" style="490" customWidth="1"/>
    <col min="23" max="23" width="18.75" style="490" customWidth="1"/>
    <col min="24" max="25" width="14.375" style="490" customWidth="1"/>
    <col min="26" max="26" width="13.5" style="490" customWidth="1"/>
    <col min="27" max="27" width="9.625" style="490" customWidth="1"/>
    <col min="28" max="28" width="9.625" style="489" customWidth="1"/>
    <col min="29" max="42" width="8" style="489"/>
    <col min="43" max="43" width="24.625" style="489" customWidth="1"/>
    <col min="44" max="45" width="8" style="489"/>
    <col min="46" max="46" width="10.875" style="489" customWidth="1"/>
    <col min="47" max="47" width="10" style="489" customWidth="1"/>
    <col min="48" max="59" width="8" style="489"/>
    <col min="60" max="60" width="11.75" style="489" customWidth="1"/>
    <col min="61" max="61" width="19.625" style="489" customWidth="1"/>
    <col min="62" max="16383" width="8" style="489"/>
    <col min="16384" max="16384" width="8" style="492"/>
  </cols>
  <sheetData>
    <row r="1" spans="1:62" ht="21.4" customHeight="1" thickBot="1">
      <c r="D1" s="490" t="s">
        <v>850</v>
      </c>
      <c r="J1" s="490" t="s">
        <v>851</v>
      </c>
    </row>
    <row r="2" spans="1:62" s="492" customFormat="1" ht="50.25" customHeight="1" thickTop="1">
      <c r="B2" s="493" t="s">
        <v>852</v>
      </c>
      <c r="C2" s="493" t="s">
        <v>853</v>
      </c>
      <c r="D2" s="493" t="s">
        <v>854</v>
      </c>
      <c r="E2" s="493" t="s">
        <v>855</v>
      </c>
      <c r="F2" s="493" t="s">
        <v>520</v>
      </c>
      <c r="G2" s="493" t="s">
        <v>856</v>
      </c>
      <c r="H2" s="494" t="s">
        <v>857</v>
      </c>
      <c r="I2" s="493" t="s">
        <v>858</v>
      </c>
      <c r="J2" s="493" t="s">
        <v>859</v>
      </c>
      <c r="K2" s="493" t="s">
        <v>860</v>
      </c>
      <c r="L2" s="493" t="s">
        <v>520</v>
      </c>
      <c r="M2" s="493" t="s">
        <v>856</v>
      </c>
      <c r="N2" s="494" t="s">
        <v>857</v>
      </c>
      <c r="O2" s="493" t="s">
        <v>861</v>
      </c>
      <c r="P2" s="493" t="s">
        <v>862</v>
      </c>
      <c r="Q2" s="494" t="s">
        <v>845</v>
      </c>
      <c r="R2" s="493" t="s">
        <v>863</v>
      </c>
      <c r="S2" s="495" t="s">
        <v>864</v>
      </c>
      <c r="T2" s="495" t="s">
        <v>532</v>
      </c>
      <c r="U2" s="495"/>
      <c r="V2" s="495"/>
      <c r="W2" s="495"/>
      <c r="X2" s="495"/>
      <c r="Y2" s="496"/>
      <c r="Z2" s="496"/>
      <c r="AA2" s="496"/>
      <c r="AN2" s="497" t="s">
        <v>758</v>
      </c>
      <c r="AO2" s="498" t="s">
        <v>865</v>
      </c>
      <c r="AP2" s="499" t="s">
        <v>866</v>
      </c>
      <c r="AQ2" s="499" t="s">
        <v>867</v>
      </c>
      <c r="AR2" s="500" t="s">
        <v>868</v>
      </c>
      <c r="AS2" s="501"/>
      <c r="AT2" s="501"/>
      <c r="AU2" s="501"/>
      <c r="AV2" s="501"/>
      <c r="AW2" s="501"/>
      <c r="AX2" s="501"/>
      <c r="AY2" s="501"/>
      <c r="AZ2" s="502"/>
      <c r="BA2" s="500" t="s">
        <v>869</v>
      </c>
      <c r="BB2" s="501"/>
      <c r="BC2" s="501"/>
      <c r="BD2" s="501"/>
      <c r="BE2" s="501"/>
      <c r="BF2" s="499" t="s">
        <v>870</v>
      </c>
      <c r="BG2" s="499" t="s">
        <v>871</v>
      </c>
      <c r="BH2" s="503" t="s">
        <v>872</v>
      </c>
      <c r="BI2" s="499" t="s">
        <v>873</v>
      </c>
      <c r="BJ2" s="499" t="s">
        <v>874</v>
      </c>
    </row>
    <row r="3" spans="1:62" s="492" customFormat="1" ht="21.75" customHeight="1" thickBot="1">
      <c r="B3" s="504" t="s">
        <v>409</v>
      </c>
      <c r="C3" s="505">
        <v>26</v>
      </c>
      <c r="D3" s="505">
        <f>SUMIFS([5]绩效整理表!K:K,[5]绩效整理表!A:A,'直营店经理提成 (财务)'!B3,[5]绩效整理表!D:D,$D$1)</f>
        <v>20</v>
      </c>
      <c r="E3" s="505"/>
      <c r="F3" s="506">
        <f t="shared" ref="F3:F8" si="0">IF(C3&lt;&gt;0,IF(D3/C3&gt;110%,110%,D3/C3),0)</f>
        <v>0.76923076923076927</v>
      </c>
      <c r="G3" s="507">
        <v>100</v>
      </c>
      <c r="H3" s="508">
        <f t="shared" ref="H3:H8" si="1">D3*F3*G3+E3*G3</f>
        <v>1538.4615384615386</v>
      </c>
      <c r="I3" s="505">
        <v>1</v>
      </c>
      <c r="J3" s="505">
        <f>SUMIFS([5]绩效整理表!K:K,[5]绩效整理表!A:A,'直营店经理提成 (财务)'!B3,[5]绩效整理表!D:D,$J$1)</f>
        <v>1</v>
      </c>
      <c r="K3" s="505"/>
      <c r="L3" s="506">
        <f t="shared" ref="L3:L8" si="2">IF(I3&lt;&gt;0,IF(J3/I3&gt;110%,110%,J3/I3),0)</f>
        <v>1</v>
      </c>
      <c r="M3" s="507">
        <v>50</v>
      </c>
      <c r="N3" s="508">
        <f t="shared" ref="N3:N8" si="3">L3*M3*J3+K3*M3</f>
        <v>50</v>
      </c>
      <c r="O3" s="509">
        <f t="shared" ref="O3:O8" si="4">H3+N3</f>
        <v>1588.4615384615386</v>
      </c>
      <c r="P3" s="509">
        <f t="shared" ref="P3:P8" si="5">V13</f>
        <v>1803.0265000000002</v>
      </c>
      <c r="Q3" s="508">
        <f>2500</f>
        <v>2500</v>
      </c>
      <c r="R3" s="509">
        <f t="shared" ref="R3:R8" si="6">SUM(O3:Q3)+V3</f>
        <v>5891.488038461539</v>
      </c>
      <c r="S3" s="510"/>
      <c r="T3" s="510"/>
      <c r="U3" s="511"/>
      <c r="V3" s="511"/>
      <c r="W3" s="511"/>
      <c r="X3" s="511"/>
      <c r="Y3" s="496"/>
      <c r="Z3" s="496"/>
      <c r="AA3" s="496"/>
      <c r="AN3" s="512"/>
      <c r="AO3" s="513"/>
      <c r="AP3" s="514"/>
      <c r="AQ3" s="514"/>
      <c r="AR3" s="515" t="s">
        <v>875</v>
      </c>
      <c r="AS3" s="515" t="s">
        <v>876</v>
      </c>
      <c r="AT3" s="515" t="s">
        <v>877</v>
      </c>
      <c r="AU3" s="515" t="s">
        <v>878</v>
      </c>
      <c r="AV3" s="515" t="s">
        <v>879</v>
      </c>
      <c r="AW3" s="515" t="s">
        <v>880</v>
      </c>
      <c r="AX3" s="516" t="s">
        <v>881</v>
      </c>
      <c r="AY3" s="517" t="s">
        <v>882</v>
      </c>
      <c r="AZ3" s="517" t="s">
        <v>883</v>
      </c>
      <c r="BA3" s="518" t="s">
        <v>884</v>
      </c>
      <c r="BB3" s="515" t="s">
        <v>885</v>
      </c>
      <c r="BC3" s="519" t="s">
        <v>886</v>
      </c>
      <c r="BD3" s="515" t="s">
        <v>887</v>
      </c>
      <c r="BE3" s="515" t="s">
        <v>888</v>
      </c>
      <c r="BF3" s="514"/>
      <c r="BG3" s="514"/>
      <c r="BH3" s="520"/>
      <c r="BI3" s="514"/>
      <c r="BJ3" s="514"/>
    </row>
    <row r="4" spans="1:62" s="492" customFormat="1" ht="21" thickTop="1">
      <c r="B4" s="504" t="s">
        <v>431</v>
      </c>
      <c r="C4" s="505">
        <v>15</v>
      </c>
      <c r="D4" s="505">
        <f>SUMIFS([5]绩效整理表!K:K,[5]绩效整理表!A:A,'直营店经理提成 (财务)'!B4,[5]绩效整理表!D:D,$D$1)</f>
        <v>12</v>
      </c>
      <c r="E4" s="505"/>
      <c r="F4" s="506">
        <f t="shared" si="0"/>
        <v>0.8</v>
      </c>
      <c r="G4" s="507">
        <v>100</v>
      </c>
      <c r="H4" s="508">
        <f t="shared" si="1"/>
        <v>960.00000000000011</v>
      </c>
      <c r="I4" s="505">
        <v>1</v>
      </c>
      <c r="J4" s="505">
        <f>SUMIFS([5]绩效整理表!K:K,[5]绩效整理表!A:A,'直营店经理提成 (财务)'!B4,[5]绩效整理表!D:D,$J$1)</f>
        <v>3</v>
      </c>
      <c r="K4" s="505"/>
      <c r="L4" s="506">
        <f t="shared" si="2"/>
        <v>1.1000000000000001</v>
      </c>
      <c r="M4" s="507">
        <v>50</v>
      </c>
      <c r="N4" s="508">
        <f t="shared" si="3"/>
        <v>165.00000000000003</v>
      </c>
      <c r="O4" s="509">
        <f t="shared" si="4"/>
        <v>1125.0000000000002</v>
      </c>
      <c r="P4" s="509">
        <f t="shared" si="5"/>
        <v>32.524999999999999</v>
      </c>
      <c r="Q4" s="508">
        <f>2500</f>
        <v>2500</v>
      </c>
      <c r="R4" s="509">
        <f t="shared" si="6"/>
        <v>3657.5250000000005</v>
      </c>
      <c r="S4" s="510"/>
      <c r="T4" s="510"/>
      <c r="U4" s="511"/>
      <c r="V4" s="511"/>
      <c r="W4" s="511"/>
      <c r="X4" s="511"/>
      <c r="Y4" s="496"/>
      <c r="Z4" s="496"/>
      <c r="AA4" s="496"/>
      <c r="AN4" s="521">
        <v>1</v>
      </c>
      <c r="AO4" s="522">
        <v>46147</v>
      </c>
      <c r="AP4" s="521" t="s">
        <v>889</v>
      </c>
      <c r="AQ4" s="521">
        <v>18280124667</v>
      </c>
      <c r="AR4" s="523">
        <v>109200</v>
      </c>
      <c r="AS4" s="521">
        <v>60</v>
      </c>
      <c r="AT4" s="521" t="s">
        <v>890</v>
      </c>
      <c r="AU4" s="523">
        <v>55000</v>
      </c>
      <c r="AV4" s="523">
        <v>0</v>
      </c>
      <c r="AW4" s="523">
        <v>54200</v>
      </c>
      <c r="AX4" s="524">
        <v>0.5</v>
      </c>
      <c r="AY4" s="521" t="s">
        <v>891</v>
      </c>
      <c r="AZ4" s="521" t="s">
        <v>892</v>
      </c>
      <c r="BA4" s="521" t="s">
        <v>893</v>
      </c>
      <c r="BB4" s="523"/>
      <c r="BC4" s="523"/>
      <c r="BD4" s="523"/>
      <c r="BE4" s="523"/>
      <c r="BF4" s="521" t="s">
        <v>894</v>
      </c>
      <c r="BG4" s="521" t="s">
        <v>453</v>
      </c>
      <c r="BH4" s="521" t="s">
        <v>470</v>
      </c>
      <c r="BI4" s="521" t="s">
        <v>895</v>
      </c>
      <c r="BJ4" s="521">
        <v>200</v>
      </c>
    </row>
    <row r="5" spans="1:62" s="492" customFormat="1" ht="20.25">
      <c r="B5" s="504" t="s">
        <v>896</v>
      </c>
      <c r="C5" s="505">
        <v>23</v>
      </c>
      <c r="D5" s="505">
        <f>SUMIFS([5]绩效整理表!K:K,[5]绩效整理表!A:A,'直营店经理提成 (财务)'!B5,[5]绩效整理表!D:D,$D$1)</f>
        <v>18</v>
      </c>
      <c r="E5" s="505"/>
      <c r="F5" s="506">
        <f t="shared" si="0"/>
        <v>0.78260869565217395</v>
      </c>
      <c r="G5" s="507">
        <v>100</v>
      </c>
      <c r="H5" s="508">
        <f t="shared" si="1"/>
        <v>1408.695652173913</v>
      </c>
      <c r="I5" s="505">
        <v>1</v>
      </c>
      <c r="J5" s="505">
        <f>SUMIFS([5]绩效整理表!K:K,[5]绩效整理表!A:A,'直营店经理提成 (财务)'!B5,[5]绩效整理表!D:D,$J$1)</f>
        <v>1</v>
      </c>
      <c r="K5" s="505"/>
      <c r="L5" s="506">
        <f t="shared" si="2"/>
        <v>1</v>
      </c>
      <c r="M5" s="507">
        <v>50</v>
      </c>
      <c r="N5" s="508">
        <f t="shared" si="3"/>
        <v>50</v>
      </c>
      <c r="O5" s="509">
        <f t="shared" si="4"/>
        <v>1458.695652173913</v>
      </c>
      <c r="P5" s="509">
        <f t="shared" si="5"/>
        <v>472.92099999999994</v>
      </c>
      <c r="Q5" s="508">
        <f>2500</f>
        <v>2500</v>
      </c>
      <c r="R5" s="509">
        <f t="shared" si="6"/>
        <v>4431.6166521739124</v>
      </c>
      <c r="S5" s="510"/>
      <c r="T5" s="510"/>
      <c r="U5" s="511"/>
      <c r="V5" s="511"/>
      <c r="W5" s="511"/>
      <c r="X5" s="511"/>
      <c r="Y5" s="496"/>
      <c r="Z5" s="496"/>
      <c r="AA5" s="496"/>
      <c r="AN5" s="521">
        <v>2</v>
      </c>
      <c r="AO5" s="522">
        <v>46149</v>
      </c>
      <c r="AP5" s="521" t="s">
        <v>897</v>
      </c>
      <c r="AQ5" s="521">
        <v>15928646092</v>
      </c>
      <c r="AR5" s="523">
        <v>66900</v>
      </c>
      <c r="AS5" s="521">
        <v>60</v>
      </c>
      <c r="AT5" s="521" t="s">
        <v>898</v>
      </c>
      <c r="AU5" s="523">
        <v>50900</v>
      </c>
      <c r="AV5" s="523">
        <v>0</v>
      </c>
      <c r="AW5" s="523">
        <v>16000</v>
      </c>
      <c r="AX5" s="524">
        <v>0.4</v>
      </c>
      <c r="AY5" s="521" t="s">
        <v>899</v>
      </c>
      <c r="AZ5" s="521" t="s">
        <v>900</v>
      </c>
      <c r="BA5" s="521" t="s">
        <v>901</v>
      </c>
      <c r="BB5" s="523"/>
      <c r="BC5" s="523"/>
      <c r="BD5" s="523"/>
      <c r="BE5" s="523"/>
      <c r="BF5" s="521" t="s">
        <v>894</v>
      </c>
      <c r="BG5" s="521" t="s">
        <v>902</v>
      </c>
      <c r="BH5" s="521" t="s">
        <v>451</v>
      </c>
      <c r="BI5" s="521" t="s">
        <v>903</v>
      </c>
      <c r="BJ5" s="521">
        <v>200</v>
      </c>
    </row>
    <row r="6" spans="1:62" s="492" customFormat="1" ht="24.75" customHeight="1">
      <c r="B6" s="504" t="s">
        <v>904</v>
      </c>
      <c r="C6" s="505"/>
      <c r="D6" s="505">
        <f>SUMIFS([5]绩效整理表!K:K,[5]绩效整理表!A:A,'直营店经理提成 (财务)'!B6,[5]绩效整理表!D:D,$D$1)</f>
        <v>0</v>
      </c>
      <c r="E6" s="505"/>
      <c r="F6" s="506">
        <f t="shared" si="0"/>
        <v>0</v>
      </c>
      <c r="G6" s="507">
        <v>100</v>
      </c>
      <c r="H6" s="508">
        <f t="shared" si="1"/>
        <v>0</v>
      </c>
      <c r="I6" s="505"/>
      <c r="J6" s="505">
        <f>SUMIFS([5]绩效整理表!K:K,[5]绩效整理表!A:A,'直营店经理提成 (财务)'!B6,[5]绩效整理表!D:D,$J$1)</f>
        <v>0</v>
      </c>
      <c r="K6" s="505"/>
      <c r="L6" s="506">
        <f t="shared" si="2"/>
        <v>0</v>
      </c>
      <c r="M6" s="507">
        <v>50</v>
      </c>
      <c r="N6" s="508">
        <f t="shared" si="3"/>
        <v>0</v>
      </c>
      <c r="O6" s="509">
        <f t="shared" si="4"/>
        <v>0</v>
      </c>
      <c r="P6" s="509">
        <f t="shared" si="5"/>
        <v>0</v>
      </c>
      <c r="Q6" s="508"/>
      <c r="R6" s="509">
        <f t="shared" si="6"/>
        <v>0</v>
      </c>
      <c r="S6" s="510"/>
      <c r="T6" s="510"/>
      <c r="U6" s="511"/>
      <c r="V6" s="511"/>
      <c r="W6" s="511"/>
      <c r="X6" s="511"/>
      <c r="Y6" s="496"/>
      <c r="Z6" s="496"/>
      <c r="AA6" s="496"/>
      <c r="AN6" s="521">
        <v>3</v>
      </c>
      <c r="AO6" s="522">
        <v>46153</v>
      </c>
      <c r="AP6" s="521" t="s">
        <v>905</v>
      </c>
      <c r="AQ6" s="521">
        <v>18884150929</v>
      </c>
      <c r="AR6" s="523">
        <v>69900</v>
      </c>
      <c r="AS6" s="521">
        <v>60</v>
      </c>
      <c r="AT6" s="521" t="s">
        <v>906</v>
      </c>
      <c r="AU6" s="523">
        <v>62500</v>
      </c>
      <c r="AV6" s="523">
        <v>0</v>
      </c>
      <c r="AW6" s="523">
        <v>7400</v>
      </c>
      <c r="AX6" s="524">
        <v>0.05</v>
      </c>
      <c r="AY6" s="521" t="s">
        <v>907</v>
      </c>
      <c r="AZ6" s="521" t="s">
        <v>900</v>
      </c>
      <c r="BA6" s="521" t="s">
        <v>893</v>
      </c>
      <c r="BB6" s="523">
        <v>1498.68</v>
      </c>
      <c r="BC6" s="523"/>
      <c r="BD6" s="523"/>
      <c r="BE6" s="523"/>
      <c r="BF6" s="521" t="s">
        <v>894</v>
      </c>
      <c r="BG6" s="521" t="s">
        <v>409</v>
      </c>
      <c r="BH6" s="521" t="s">
        <v>430</v>
      </c>
      <c r="BI6" s="521" t="s">
        <v>908</v>
      </c>
      <c r="BJ6" s="521">
        <v>200</v>
      </c>
    </row>
    <row r="7" spans="1:62" s="492" customFormat="1" ht="20.25">
      <c r="B7" s="504" t="s">
        <v>453</v>
      </c>
      <c r="C7" s="505">
        <v>20</v>
      </c>
      <c r="D7" s="505">
        <f>SUMIFS([5]绩效整理表!K:K,[5]绩效整理表!A:A,'直营店经理提成 (财务)'!B7,[5]绩效整理表!D:D,$D$1)</f>
        <v>23</v>
      </c>
      <c r="E7" s="505"/>
      <c r="F7" s="506">
        <f t="shared" si="0"/>
        <v>1.1000000000000001</v>
      </c>
      <c r="G7" s="507">
        <v>100</v>
      </c>
      <c r="H7" s="508">
        <f t="shared" si="1"/>
        <v>2530</v>
      </c>
      <c r="I7" s="505">
        <v>1</v>
      </c>
      <c r="J7" s="505">
        <f>SUMIFS([5]绩效整理表!K:K,[5]绩效整理表!A:A,'直营店经理提成 (财务)'!B7,[5]绩效整理表!D:D,$J$1)</f>
        <v>0</v>
      </c>
      <c r="K7" s="505"/>
      <c r="L7" s="506">
        <f t="shared" si="2"/>
        <v>0</v>
      </c>
      <c r="M7" s="507">
        <v>50</v>
      </c>
      <c r="N7" s="508">
        <f t="shared" si="3"/>
        <v>0</v>
      </c>
      <c r="O7" s="509">
        <f t="shared" si="4"/>
        <v>2530</v>
      </c>
      <c r="P7" s="509">
        <f t="shared" si="5"/>
        <v>591.6875</v>
      </c>
      <c r="Q7" s="508">
        <f>2500+750</f>
        <v>3250</v>
      </c>
      <c r="R7" s="509">
        <f t="shared" si="6"/>
        <v>6371.6875</v>
      </c>
      <c r="S7" s="510"/>
      <c r="T7" s="510"/>
      <c r="U7" s="511"/>
      <c r="V7" s="511"/>
      <c r="W7" s="511"/>
      <c r="X7" s="511"/>
      <c r="Y7" s="496"/>
      <c r="Z7" s="496"/>
      <c r="AA7" s="496"/>
      <c r="AN7" s="521">
        <v>4</v>
      </c>
      <c r="AO7" s="522">
        <v>46156</v>
      </c>
      <c r="AP7" s="521" t="s">
        <v>909</v>
      </c>
      <c r="AQ7" s="521">
        <v>15328896389</v>
      </c>
      <c r="AR7" s="523">
        <v>90000</v>
      </c>
      <c r="AS7" s="521">
        <v>60</v>
      </c>
      <c r="AT7" s="521" t="s">
        <v>906</v>
      </c>
      <c r="AU7" s="523">
        <v>90000</v>
      </c>
      <c r="AV7" s="523">
        <v>0</v>
      </c>
      <c r="AW7" s="523">
        <v>0</v>
      </c>
      <c r="AX7" s="524">
        <v>0</v>
      </c>
      <c r="AY7" s="521" t="s">
        <v>910</v>
      </c>
      <c r="AZ7" s="521" t="s">
        <v>900</v>
      </c>
      <c r="BA7" s="521" t="s">
        <v>893</v>
      </c>
      <c r="BB7" s="523">
        <v>3000</v>
      </c>
      <c r="BC7" s="523"/>
      <c r="BD7" s="523"/>
      <c r="BE7" s="523"/>
      <c r="BF7" s="521" t="s">
        <v>894</v>
      </c>
      <c r="BG7" s="521" t="s">
        <v>896</v>
      </c>
      <c r="BH7" s="521" t="s">
        <v>488</v>
      </c>
      <c r="BI7" s="521" t="s">
        <v>911</v>
      </c>
      <c r="BJ7" s="521">
        <v>400</v>
      </c>
    </row>
    <row r="8" spans="1:62" s="492" customFormat="1" ht="20.25">
      <c r="B8" s="504" t="s">
        <v>902</v>
      </c>
      <c r="C8" s="505">
        <v>16</v>
      </c>
      <c r="D8" s="505">
        <f>SUMIFS([5]绩效整理表!K:K,[5]绩效整理表!A:A,'直营店经理提成 (财务)'!B8,[5]绩效整理表!D:D,$D$1)</f>
        <v>13</v>
      </c>
      <c r="E8" s="505"/>
      <c r="F8" s="506">
        <f t="shared" si="0"/>
        <v>0.8125</v>
      </c>
      <c r="G8" s="507">
        <v>100</v>
      </c>
      <c r="H8" s="508">
        <f t="shared" si="1"/>
        <v>1056.25</v>
      </c>
      <c r="I8" s="505">
        <v>1</v>
      </c>
      <c r="J8" s="505">
        <v>3</v>
      </c>
      <c r="K8" s="505"/>
      <c r="L8" s="506">
        <f t="shared" si="2"/>
        <v>1.1000000000000001</v>
      </c>
      <c r="M8" s="507">
        <v>50</v>
      </c>
      <c r="N8" s="508">
        <f t="shared" si="3"/>
        <v>165.00000000000003</v>
      </c>
      <c r="O8" s="509">
        <f t="shared" si="4"/>
        <v>1221.25</v>
      </c>
      <c r="P8" s="509">
        <f t="shared" si="5"/>
        <v>1058.7984999999999</v>
      </c>
      <c r="Q8" s="508">
        <f>2500</f>
        <v>2500</v>
      </c>
      <c r="R8" s="509">
        <f t="shared" si="6"/>
        <v>4780.0484999999999</v>
      </c>
      <c r="S8" s="510"/>
      <c r="T8" s="510"/>
      <c r="U8" s="511"/>
      <c r="V8" s="511"/>
      <c r="W8" s="511"/>
      <c r="X8" s="511"/>
      <c r="Y8" s="496"/>
      <c r="Z8" s="496"/>
      <c r="AA8" s="496"/>
      <c r="AN8" s="521">
        <v>5</v>
      </c>
      <c r="AO8" s="522">
        <v>46158</v>
      </c>
      <c r="AP8" s="521" t="s">
        <v>912</v>
      </c>
      <c r="AQ8" s="521">
        <v>13150771917</v>
      </c>
      <c r="AR8" s="523">
        <v>119200</v>
      </c>
      <c r="AS8" s="521">
        <v>60</v>
      </c>
      <c r="AT8" s="521" t="s">
        <v>906</v>
      </c>
      <c r="AU8" s="523">
        <v>105800</v>
      </c>
      <c r="AV8" s="523">
        <v>0</v>
      </c>
      <c r="AW8" s="523">
        <v>13400</v>
      </c>
      <c r="AX8" s="524">
        <v>0.25</v>
      </c>
      <c r="AY8" s="521" t="s">
        <v>891</v>
      </c>
      <c r="AZ8" s="521" t="s">
        <v>900</v>
      </c>
      <c r="BA8" s="521" t="s">
        <v>893</v>
      </c>
      <c r="BB8" s="523">
        <v>3497.25</v>
      </c>
      <c r="BC8" s="523"/>
      <c r="BD8" s="523"/>
      <c r="BE8" s="523"/>
      <c r="BF8" s="521" t="s">
        <v>894</v>
      </c>
      <c r="BG8" s="521" t="s">
        <v>409</v>
      </c>
      <c r="BH8" s="521" t="s">
        <v>430</v>
      </c>
      <c r="BI8" s="521" t="s">
        <v>913</v>
      </c>
      <c r="BJ8" s="521">
        <v>400</v>
      </c>
    </row>
    <row r="9" spans="1:62" s="492" customFormat="1" ht="20.25">
      <c r="B9" s="504" t="s">
        <v>620</v>
      </c>
      <c r="C9" s="504">
        <f>SUM(C3:C8)</f>
        <v>100</v>
      </c>
      <c r="D9" s="504">
        <f>SUM(D3:D8)</f>
        <v>86</v>
      </c>
      <c r="E9" s="504">
        <f>SUM(E3:E8)</f>
        <v>0</v>
      </c>
      <c r="F9" s="504"/>
      <c r="G9" s="504"/>
      <c r="H9" s="504"/>
      <c r="I9" s="504">
        <f>SUM(I3:I8)</f>
        <v>5</v>
      </c>
      <c r="J9" s="504">
        <f>SUM(J3:J8)</f>
        <v>8</v>
      </c>
      <c r="K9" s="504"/>
      <c r="L9" s="504"/>
      <c r="M9" s="504"/>
      <c r="N9" s="504"/>
      <c r="O9" s="509">
        <f>SUM(O3:O8)</f>
        <v>7923.407190635452</v>
      </c>
      <c r="P9" s="509">
        <f>SUM(P3:P8)</f>
        <v>3958.9585000000002</v>
      </c>
      <c r="Q9" s="508">
        <f>SUM(Q3:Q8)</f>
        <v>13250</v>
      </c>
      <c r="R9" s="509">
        <f>SUM(R3:R8)</f>
        <v>25132.365690635455</v>
      </c>
      <c r="S9" s="510"/>
      <c r="T9" s="510"/>
      <c r="U9" s="511"/>
      <c r="V9" s="511"/>
      <c r="W9" s="511"/>
      <c r="X9" s="511"/>
      <c r="Y9" s="496"/>
      <c r="Z9" s="496"/>
      <c r="AA9" s="496"/>
      <c r="AN9" s="521">
        <v>6</v>
      </c>
      <c r="AO9" s="522">
        <v>46159</v>
      </c>
      <c r="AP9" s="521" t="s">
        <v>914</v>
      </c>
      <c r="AQ9" s="521">
        <v>17882239391</v>
      </c>
      <c r="AR9" s="523">
        <v>97400</v>
      </c>
      <c r="AS9" s="521">
        <v>60</v>
      </c>
      <c r="AT9" s="521" t="s">
        <v>906</v>
      </c>
      <c r="AU9" s="523">
        <v>70000</v>
      </c>
      <c r="AV9" s="523">
        <v>0</v>
      </c>
      <c r="AW9" s="523">
        <v>27400</v>
      </c>
      <c r="AX9" s="524">
        <v>0.05</v>
      </c>
      <c r="AY9" s="521" t="s">
        <v>915</v>
      </c>
      <c r="AZ9" s="521" t="s">
        <v>900</v>
      </c>
      <c r="BA9" s="521" t="s">
        <v>893</v>
      </c>
      <c r="BB9" s="523">
        <v>1799</v>
      </c>
      <c r="BC9" s="523"/>
      <c r="BD9" s="523"/>
      <c r="BE9" s="523"/>
      <c r="BF9" s="521" t="s">
        <v>894</v>
      </c>
      <c r="BG9" s="521" t="s">
        <v>409</v>
      </c>
      <c r="BH9" s="521" t="s">
        <v>430</v>
      </c>
      <c r="BI9" s="521" t="s">
        <v>916</v>
      </c>
      <c r="BJ9" s="521">
        <v>300</v>
      </c>
    </row>
    <row r="10" spans="1:62" s="492" customFormat="1" ht="29.25" customHeight="1">
      <c r="B10" s="511"/>
      <c r="C10" s="511"/>
      <c r="D10" s="511"/>
      <c r="E10" s="511"/>
      <c r="F10" s="511"/>
      <c r="G10" s="511"/>
      <c r="H10" s="511"/>
      <c r="I10" s="511"/>
      <c r="J10" s="511"/>
      <c r="K10" s="511"/>
      <c r="L10" s="511"/>
      <c r="M10" s="525"/>
      <c r="N10" s="511"/>
      <c r="O10" s="511"/>
      <c r="P10" s="511"/>
      <c r="Q10" s="511"/>
      <c r="R10" s="511"/>
      <c r="S10" s="511"/>
      <c r="T10" s="511"/>
      <c r="U10" s="511"/>
      <c r="V10" s="511"/>
      <c r="W10" s="511"/>
      <c r="X10" s="496"/>
      <c r="Y10" s="496"/>
      <c r="Z10" s="496"/>
      <c r="AM10" s="526"/>
      <c r="AN10" s="521">
        <v>7</v>
      </c>
      <c r="AO10" s="522">
        <v>46164</v>
      </c>
      <c r="AP10" s="521" t="s">
        <v>917</v>
      </c>
      <c r="AQ10" s="521">
        <v>15228814042</v>
      </c>
      <c r="AR10" s="523">
        <v>116700</v>
      </c>
      <c r="AS10" s="521">
        <v>60</v>
      </c>
      <c r="AT10" s="521" t="s">
        <v>906</v>
      </c>
      <c r="AU10" s="523">
        <v>100000</v>
      </c>
      <c r="AV10" s="523">
        <v>0</v>
      </c>
      <c r="AW10" s="523">
        <v>16700</v>
      </c>
      <c r="AX10" s="524">
        <v>0.25</v>
      </c>
      <c r="AY10" s="521" t="s">
        <v>891</v>
      </c>
      <c r="AZ10" s="521" t="s">
        <v>900</v>
      </c>
      <c r="BA10" s="521" t="s">
        <v>893</v>
      </c>
      <c r="BB10" s="523">
        <v>3497.9</v>
      </c>
      <c r="BC10" s="523"/>
      <c r="BD10" s="523"/>
      <c r="BE10" s="523"/>
      <c r="BF10" s="521" t="s">
        <v>894</v>
      </c>
      <c r="BG10" s="521" t="s">
        <v>896</v>
      </c>
      <c r="BH10" s="521" t="s">
        <v>488</v>
      </c>
      <c r="BI10" s="521" t="s">
        <v>918</v>
      </c>
      <c r="BJ10" s="521">
        <v>400</v>
      </c>
    </row>
    <row r="11" spans="1:62" s="492" customFormat="1" ht="42.4" customHeight="1" thickBot="1">
      <c r="B11" s="525"/>
      <c r="C11" s="525"/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R11" s="511"/>
      <c r="S11" s="511"/>
      <c r="T11" s="511"/>
      <c r="U11" s="511"/>
      <c r="V11" s="511"/>
      <c r="W11" s="511"/>
      <c r="X11" s="496"/>
      <c r="Y11" s="496"/>
      <c r="Z11" s="496"/>
      <c r="AM11" s="526"/>
      <c r="AN11" s="521">
        <v>8</v>
      </c>
      <c r="AO11" s="522">
        <v>46164</v>
      </c>
      <c r="AP11" s="521" t="s">
        <v>919</v>
      </c>
      <c r="AQ11" s="521">
        <v>13547726888</v>
      </c>
      <c r="AR11" s="523">
        <v>97400</v>
      </c>
      <c r="AS11" s="521">
        <v>60</v>
      </c>
      <c r="AT11" s="521" t="s">
        <v>898</v>
      </c>
      <c r="AU11" s="523">
        <v>97400</v>
      </c>
      <c r="AV11" s="523">
        <v>0</v>
      </c>
      <c r="AW11" s="523">
        <v>0</v>
      </c>
      <c r="AX11" s="524">
        <v>0</v>
      </c>
      <c r="AY11" s="521" t="s">
        <v>915</v>
      </c>
      <c r="AZ11" s="521" t="s">
        <v>900</v>
      </c>
      <c r="BA11" s="521" t="s">
        <v>901</v>
      </c>
      <c r="BB11" s="523"/>
      <c r="BC11" s="523"/>
      <c r="BD11" s="523"/>
      <c r="BE11" s="523"/>
      <c r="BF11" s="521" t="s">
        <v>894</v>
      </c>
      <c r="BG11" s="521" t="s">
        <v>453</v>
      </c>
      <c r="BH11" s="521" t="s">
        <v>470</v>
      </c>
      <c r="BI11" s="521" t="s">
        <v>920</v>
      </c>
      <c r="BJ11" s="521">
        <v>400</v>
      </c>
    </row>
    <row r="12" spans="1:62" s="492" customFormat="1" ht="60.4" customHeight="1" thickTop="1" thickBot="1">
      <c r="B12" s="527" t="s">
        <v>852</v>
      </c>
      <c r="C12" s="528" t="s">
        <v>921</v>
      </c>
      <c r="D12" s="529" t="s">
        <v>854</v>
      </c>
      <c r="E12" s="528" t="s">
        <v>922</v>
      </c>
      <c r="F12" s="529" t="s">
        <v>859</v>
      </c>
      <c r="G12" s="528" t="s">
        <v>923</v>
      </c>
      <c r="H12" s="530" t="s">
        <v>924</v>
      </c>
      <c r="I12" s="531" t="s">
        <v>925</v>
      </c>
      <c r="J12" s="530" t="s">
        <v>926</v>
      </c>
      <c r="K12" s="529" t="s">
        <v>927</v>
      </c>
      <c r="L12" s="532" t="s">
        <v>928</v>
      </c>
      <c r="M12" s="529" t="s">
        <v>929</v>
      </c>
      <c r="N12" s="530" t="s">
        <v>930</v>
      </c>
      <c r="O12" s="533" t="s">
        <v>931</v>
      </c>
      <c r="P12" s="534" t="s">
        <v>932</v>
      </c>
      <c r="Q12" s="534" t="s">
        <v>933</v>
      </c>
      <c r="R12" s="534" t="s">
        <v>934</v>
      </c>
      <c r="S12" s="534" t="s">
        <v>935</v>
      </c>
      <c r="T12" s="534" t="s">
        <v>935</v>
      </c>
      <c r="U12" s="535" t="s">
        <v>936</v>
      </c>
      <c r="V12" s="536" t="s">
        <v>937</v>
      </c>
      <c r="W12" s="496"/>
      <c r="X12" s="496"/>
      <c r="Y12" s="496"/>
      <c r="AL12" s="526"/>
      <c r="AM12" s="537"/>
      <c r="AN12" s="521">
        <v>9</v>
      </c>
      <c r="AO12" s="522">
        <v>46165</v>
      </c>
      <c r="AP12" s="521" t="s">
        <v>938</v>
      </c>
      <c r="AQ12" s="521">
        <v>13880927112</v>
      </c>
      <c r="AR12" s="523">
        <v>80300</v>
      </c>
      <c r="AS12" s="521">
        <v>60</v>
      </c>
      <c r="AT12" s="521" t="s">
        <v>906</v>
      </c>
      <c r="AU12" s="523">
        <v>60000</v>
      </c>
      <c r="AV12" s="523">
        <v>0</v>
      </c>
      <c r="AW12" s="523">
        <v>20300</v>
      </c>
      <c r="AX12" s="524">
        <v>0.25</v>
      </c>
      <c r="AY12" s="521" t="s">
        <v>910</v>
      </c>
      <c r="AZ12" s="521" t="s">
        <v>900</v>
      </c>
      <c r="BA12" s="521" t="s">
        <v>893</v>
      </c>
      <c r="BB12" s="523">
        <v>2998.94</v>
      </c>
      <c r="BC12" s="523"/>
      <c r="BD12" s="523"/>
      <c r="BE12" s="523"/>
      <c r="BF12" s="521" t="s">
        <v>894</v>
      </c>
      <c r="BG12" s="521" t="s">
        <v>896</v>
      </c>
      <c r="BH12" s="521" t="s">
        <v>488</v>
      </c>
      <c r="BI12" s="521" t="s">
        <v>939</v>
      </c>
      <c r="BJ12" s="521">
        <v>200</v>
      </c>
    </row>
    <row r="13" spans="1:62" ht="18.75" thickTop="1">
      <c r="A13" s="489" t="s">
        <v>430</v>
      </c>
      <c r="B13" s="538" t="s">
        <v>409</v>
      </c>
      <c r="C13" s="539">
        <f>SUMIFS([5]按揭明细!V:V,[5]按揭明细!C:C,B13,[5]按揭明细!BE:BE,$D$1)</f>
        <v>12</v>
      </c>
      <c r="D13" s="540">
        <f t="shared" ref="D13:D18" si="7">D3</f>
        <v>20</v>
      </c>
      <c r="E13" s="539">
        <f>SUMIFS([5]按揭明细!V:V,[5]按揭明细!C:C,B13,[5]按揭明细!BE:BE,$J$1)</f>
        <v>0</v>
      </c>
      <c r="F13" s="540">
        <f t="shared" ref="F13:F18" si="8">J3</f>
        <v>1</v>
      </c>
      <c r="G13" s="541">
        <f>SUMIFS([5]按揭明细!Y:Y,[5]按揭明细!C:C,B13,[5]按揭明细!BE:BE,$D$1)</f>
        <v>3000</v>
      </c>
      <c r="H13" s="542">
        <f t="shared" ref="H13:H18" si="9">D13*0.55*283</f>
        <v>3113</v>
      </c>
      <c r="I13" s="541">
        <f>SUMIFS([5]按揭明细!Y:Y,[5]按揭明细!C:C,B13,[5]按揭明细!BE:BE,$J$1)</f>
        <v>0</v>
      </c>
      <c r="J13" s="542">
        <f t="shared" ref="J13:J18" si="10">F13*0.3*170</f>
        <v>51</v>
      </c>
      <c r="K13" s="541">
        <f>SUMIFS([5]爱车保!N:N,[5]爱车保!BC:BC,B13)</f>
        <v>9</v>
      </c>
      <c r="L13" s="543">
        <f t="shared" ref="L13:L18" si="11">D13*0.3*1085</f>
        <v>6510</v>
      </c>
      <c r="M13" s="542">
        <f>SUMIFS([5]上户提成!G:G,[5]上户提成!A:A,B13)</f>
        <v>22706.730000000003</v>
      </c>
      <c r="N13" s="542">
        <f t="shared" ref="N13:N18" si="12">D13*552*1.06</f>
        <v>11702.400000000001</v>
      </c>
      <c r="O13" s="544"/>
      <c r="P13" s="545">
        <f t="shared" ref="P13:P19" si="13">G13+I13+K13+M13+O13</f>
        <v>25715.730000000003</v>
      </c>
      <c r="Q13" s="545">
        <f>H13+J13+L13+N13</f>
        <v>21376.400000000001</v>
      </c>
      <c r="R13" s="545">
        <f>P13-Q13</f>
        <v>4339.3300000000017</v>
      </c>
      <c r="S13" s="546">
        <v>0.435</v>
      </c>
      <c r="T13" s="546">
        <v>0.25</v>
      </c>
      <c r="U13" s="547">
        <f>IF(D13&gt;0,ROUND((IF(T13/S13&gt;110%,SUMIF(BH:BH,A13,BJ:BJ)*110%,SUMIF(BH:BH,A13,BJ:BJ)*(T13/S13))),2),0)</f>
        <v>517.24</v>
      </c>
      <c r="V13" s="548">
        <f>IF(R13&lt;=0,(P13+R13)*0.05,P13*0.05)+U13</f>
        <v>1803.0265000000002</v>
      </c>
      <c r="W13" s="549">
        <f t="shared" ref="W13:W18" si="14">P13-Q13</f>
        <v>4339.3300000000017</v>
      </c>
      <c r="X13" s="490">
        <v>3757.8090000000002</v>
      </c>
      <c r="AA13" s="489"/>
      <c r="AL13" s="526"/>
      <c r="AM13" s="537"/>
      <c r="AN13" s="521">
        <v>10</v>
      </c>
      <c r="AO13" s="522">
        <v>46169</v>
      </c>
      <c r="AP13" s="521" t="s">
        <v>940</v>
      </c>
      <c r="AQ13" s="521">
        <v>13508233497</v>
      </c>
      <c r="AR13" s="523">
        <v>70700</v>
      </c>
      <c r="AS13" s="521">
        <v>60</v>
      </c>
      <c r="AT13" s="521" t="s">
        <v>906</v>
      </c>
      <c r="AU13" s="523">
        <v>50000</v>
      </c>
      <c r="AV13" s="523">
        <v>0</v>
      </c>
      <c r="AW13" s="523">
        <v>20700</v>
      </c>
      <c r="AX13" s="524">
        <v>0.3</v>
      </c>
      <c r="AY13" s="521" t="s">
        <v>941</v>
      </c>
      <c r="AZ13" s="521" t="s">
        <v>900</v>
      </c>
      <c r="BA13" s="521" t="s">
        <v>893</v>
      </c>
      <c r="BB13" s="523">
        <v>2000</v>
      </c>
      <c r="BC13" s="523"/>
      <c r="BD13" s="523"/>
      <c r="BE13" s="523"/>
      <c r="BF13" s="521" t="s">
        <v>894</v>
      </c>
      <c r="BG13" s="521" t="s">
        <v>453</v>
      </c>
      <c r="BH13" s="521" t="s">
        <v>470</v>
      </c>
      <c r="BI13" s="521" t="s">
        <v>942</v>
      </c>
      <c r="BJ13" s="521">
        <v>200</v>
      </c>
    </row>
    <row r="14" spans="1:62" ht="18">
      <c r="A14" s="489" t="s">
        <v>437</v>
      </c>
      <c r="B14" s="550" t="s">
        <v>431</v>
      </c>
      <c r="C14" s="551">
        <f>SUMIFS([5]按揭明细!V:V,[5]按揭明细!C:C,B14,[5]按揭明细!BE:BE,$D$1)</f>
        <v>4</v>
      </c>
      <c r="D14" s="552">
        <f t="shared" si="7"/>
        <v>12</v>
      </c>
      <c r="E14" s="551">
        <f>SUMIFS([5]按揭明细!V:V,[5]按揭明细!C:C,B14,[5]按揭明细!BE:BE,$J$1)</f>
        <v>2</v>
      </c>
      <c r="F14" s="552">
        <f t="shared" si="8"/>
        <v>3</v>
      </c>
      <c r="G14" s="553">
        <f>SUMIFS([5]按揭明细!Y:Y,[5]按揭明细!C:C,B14,[5]按揭明细!BE:BE,$D$1)</f>
        <v>0</v>
      </c>
      <c r="H14" s="543">
        <f t="shared" si="9"/>
        <v>1867.8000000000002</v>
      </c>
      <c r="I14" s="553">
        <f>SUMIFS([5]按揭明细!Y:Y,[5]按揭明细!C:C,B14,[5]按揭明细!BE:BE,$J$1)</f>
        <v>1000</v>
      </c>
      <c r="J14" s="543">
        <f t="shared" si="10"/>
        <v>152.99999999999997</v>
      </c>
      <c r="K14" s="553">
        <f>SUMIFS([5]爱车保!N:N,[5]爱车保!BC:BC,B14)</f>
        <v>3</v>
      </c>
      <c r="L14" s="543">
        <f t="shared" si="11"/>
        <v>3905.9999999999995</v>
      </c>
      <c r="M14" s="543">
        <f>SUMIFS([5]上户提成!G:G,[5]上户提成!A:A,B14)</f>
        <v>5796.37</v>
      </c>
      <c r="N14" s="543">
        <f t="shared" si="12"/>
        <v>7021.4400000000005</v>
      </c>
      <c r="O14" s="554"/>
      <c r="P14" s="555">
        <f t="shared" si="13"/>
        <v>6799.37</v>
      </c>
      <c r="Q14" s="555">
        <f t="shared" ref="Q14:Q19" si="15">H14+J14+L14+N14</f>
        <v>12948.24</v>
      </c>
      <c r="R14" s="555">
        <f t="shared" ref="R14:R18" si="16">P14-Q14</f>
        <v>-6148.87</v>
      </c>
      <c r="S14" s="556">
        <v>0.435</v>
      </c>
      <c r="T14" s="556">
        <v>0</v>
      </c>
      <c r="U14" s="557">
        <f t="shared" ref="U14:U18" si="17">IF(D14&gt;0,ROUND((IF(T14/S14&gt;110%,SUMIF(BH:BH,A14,BJ:BJ)*110%,SUMIF(BH:BH,A14,BJ:BJ)*(T14/S14))),2),0)</f>
        <v>0</v>
      </c>
      <c r="V14" s="548">
        <f t="shared" ref="V14:V18" si="18">IF(R14&lt;=0,(P14+R14)*0.05,P14*0.05)+U14</f>
        <v>32.524999999999999</v>
      </c>
      <c r="W14" s="549">
        <f t="shared" si="14"/>
        <v>-6148.87</v>
      </c>
      <c r="X14" s="490">
        <v>2502.4760000000001</v>
      </c>
      <c r="Z14" s="489"/>
      <c r="AA14" s="489"/>
      <c r="AL14" s="526"/>
      <c r="AM14" s="537"/>
      <c r="AN14" s="521">
        <v>11</v>
      </c>
      <c r="AO14" s="522">
        <v>46169</v>
      </c>
      <c r="AP14" s="521" t="s">
        <v>943</v>
      </c>
      <c r="AQ14" s="521">
        <v>15390030053</v>
      </c>
      <c r="AR14" s="523">
        <v>91700</v>
      </c>
      <c r="AS14" s="521">
        <v>60</v>
      </c>
      <c r="AT14" s="521" t="s">
        <v>906</v>
      </c>
      <c r="AU14" s="523">
        <v>91700</v>
      </c>
      <c r="AV14" s="523">
        <v>0</v>
      </c>
      <c r="AW14" s="523">
        <v>0</v>
      </c>
      <c r="AX14" s="524">
        <v>0</v>
      </c>
      <c r="AY14" s="521" t="s">
        <v>941</v>
      </c>
      <c r="AZ14" s="521" t="s">
        <v>900</v>
      </c>
      <c r="BA14" s="521" t="s">
        <v>893</v>
      </c>
      <c r="BB14" s="523">
        <v>1999.24</v>
      </c>
      <c r="BC14" s="523"/>
      <c r="BD14" s="523"/>
      <c r="BE14" s="523"/>
      <c r="BF14" s="521" t="s">
        <v>894</v>
      </c>
      <c r="BG14" s="521" t="s">
        <v>902</v>
      </c>
      <c r="BH14" s="521" t="s">
        <v>451</v>
      </c>
      <c r="BI14" s="521" t="s">
        <v>944</v>
      </c>
      <c r="BJ14" s="521">
        <v>400</v>
      </c>
    </row>
    <row r="15" spans="1:62" ht="18">
      <c r="A15" s="489" t="s">
        <v>488</v>
      </c>
      <c r="B15" s="550" t="s">
        <v>896</v>
      </c>
      <c r="C15" s="551">
        <f>SUMIFS([5]按揭明细!V:V,[5]按揭明细!C:C,B15,[5]按揭明细!BE:BE,$D$1)</f>
        <v>13</v>
      </c>
      <c r="D15" s="552">
        <f t="shared" si="7"/>
        <v>18</v>
      </c>
      <c r="E15" s="551">
        <f>SUMIFS([5]按揭明细!V:V,[5]按揭明细!C:C,B15,[5]按揭明细!BE:BE,$J$1)</f>
        <v>1</v>
      </c>
      <c r="F15" s="552">
        <f t="shared" si="8"/>
        <v>1</v>
      </c>
      <c r="G15" s="553">
        <f>SUMIFS([5]按揭明细!Y:Y,[5]按揭明细!C:C,B15,[5]按揭明细!BE:BE,$D$1)</f>
        <v>0</v>
      </c>
      <c r="H15" s="543">
        <f t="shared" si="9"/>
        <v>2801.7000000000003</v>
      </c>
      <c r="I15" s="553">
        <f>SUMIFS([5]按揭明细!Y:Y,[5]按揭明细!C:C,B15,[5]按揭明细!BE:BE,$J$1)</f>
        <v>200</v>
      </c>
      <c r="J15" s="543">
        <f t="shared" si="10"/>
        <v>51</v>
      </c>
      <c r="K15" s="553">
        <f>SUMIFS([5]爱车保!N:N,[5]爱车保!BC:BC,B15)</f>
        <v>1</v>
      </c>
      <c r="L15" s="543">
        <f t="shared" si="11"/>
        <v>5858.9999999999991</v>
      </c>
      <c r="M15" s="543">
        <f>SUMIFS([5]上户提成!G:G,[5]上户提成!A:A,B15)</f>
        <v>8862.74</v>
      </c>
      <c r="N15" s="543">
        <f t="shared" si="12"/>
        <v>10532.16</v>
      </c>
      <c r="O15" s="554"/>
      <c r="P15" s="555">
        <f t="shared" si="13"/>
        <v>9063.74</v>
      </c>
      <c r="Q15" s="555">
        <f t="shared" si="15"/>
        <v>19243.86</v>
      </c>
      <c r="R15" s="555">
        <f t="shared" si="16"/>
        <v>-10180.120000000001</v>
      </c>
      <c r="S15" s="556">
        <v>0.435</v>
      </c>
      <c r="T15" s="556">
        <v>0.23</v>
      </c>
      <c r="U15" s="557">
        <f t="shared" si="17"/>
        <v>528.74</v>
      </c>
      <c r="V15" s="548">
        <f t="shared" si="18"/>
        <v>472.92099999999994</v>
      </c>
      <c r="W15" s="549">
        <f t="shared" si="14"/>
        <v>-10180.120000000001</v>
      </c>
      <c r="X15" s="490">
        <v>957.38499999999999</v>
      </c>
      <c r="Z15" s="489"/>
      <c r="AA15" s="489"/>
      <c r="AL15" s="526"/>
      <c r="AM15" s="537"/>
      <c r="AN15" s="521"/>
      <c r="AO15" s="522"/>
      <c r="AP15" s="521"/>
      <c r="AQ15" s="521"/>
      <c r="AR15" s="523"/>
      <c r="AS15" s="521"/>
      <c r="AT15" s="521"/>
      <c r="AU15" s="523"/>
      <c r="AV15" s="523"/>
      <c r="AW15" s="523"/>
      <c r="AX15" s="524"/>
      <c r="AY15" s="521"/>
      <c r="AZ15" s="521"/>
      <c r="BA15" s="521"/>
      <c r="BB15" s="523"/>
      <c r="BC15" s="523"/>
      <c r="BD15" s="523"/>
      <c r="BE15" s="523"/>
      <c r="BF15" s="521"/>
      <c r="BG15" s="521"/>
      <c r="BH15" s="521"/>
      <c r="BI15" s="521"/>
      <c r="BJ15" s="521"/>
    </row>
    <row r="16" spans="1:62" ht="18">
      <c r="B16" s="550" t="s">
        <v>904</v>
      </c>
      <c r="C16" s="551">
        <f>SUMIFS([5]按揭明细!V:V,[5]按揭明细!C:C,B16,[5]按揭明细!BE:BE,$D$1)</f>
        <v>0</v>
      </c>
      <c r="D16" s="552">
        <f t="shared" si="7"/>
        <v>0</v>
      </c>
      <c r="E16" s="551">
        <f>SUMIFS([5]按揭明细!V:V,[5]按揭明细!C:C,B16,[5]按揭明细!BE:BE,$J$1)</f>
        <v>0</v>
      </c>
      <c r="F16" s="552">
        <f t="shared" si="8"/>
        <v>0</v>
      </c>
      <c r="G16" s="553">
        <f>SUMIFS([5]按揭明细!Y:Y,[5]按揭明细!C:C,B16,[5]按揭明细!BE:BE,$D$1)</f>
        <v>0</v>
      </c>
      <c r="H16" s="543">
        <f t="shared" si="9"/>
        <v>0</v>
      </c>
      <c r="I16" s="553">
        <f>SUMIFS([5]按揭明细!Y:Y,[5]按揭明细!C:C,B16,[5]按揭明细!BE:BE,$J$1)</f>
        <v>0</v>
      </c>
      <c r="J16" s="543">
        <f t="shared" si="10"/>
        <v>0</v>
      </c>
      <c r="K16" s="553">
        <f>SUMIFS([5]爱车保!N:N,[5]爱车保!BC:BC,B16)</f>
        <v>0</v>
      </c>
      <c r="L16" s="543">
        <f t="shared" si="11"/>
        <v>0</v>
      </c>
      <c r="M16" s="543">
        <f>SUMIFS([5]上户提成!G:G,[5]上户提成!A:A,B16)</f>
        <v>0</v>
      </c>
      <c r="N16" s="543">
        <f t="shared" si="12"/>
        <v>0</v>
      </c>
      <c r="O16" s="554">
        <f>SUMIFS([5]绩效整理表!Y:Y,[5]绩效整理表!A:A,'直营店经理提成 (财务)'!B16,[5]绩效整理表!D:D,$D$1)</f>
        <v>0</v>
      </c>
      <c r="P16" s="555">
        <f t="shared" si="13"/>
        <v>0</v>
      </c>
      <c r="Q16" s="555">
        <f t="shared" si="15"/>
        <v>0</v>
      </c>
      <c r="R16" s="555">
        <v>3</v>
      </c>
      <c r="S16" s="556"/>
      <c r="T16" s="556"/>
      <c r="U16" s="557">
        <f t="shared" si="17"/>
        <v>0</v>
      </c>
      <c r="V16" s="548">
        <f t="shared" si="18"/>
        <v>0</v>
      </c>
      <c r="W16" s="549">
        <f t="shared" si="14"/>
        <v>0</v>
      </c>
      <c r="X16" s="490">
        <v>0</v>
      </c>
      <c r="Z16" s="489"/>
      <c r="AA16" s="489"/>
      <c r="AL16" s="526"/>
      <c r="AM16" s="537"/>
      <c r="AN16" s="521"/>
      <c r="AO16" s="522"/>
      <c r="AP16" s="521"/>
      <c r="AQ16" s="521"/>
      <c r="AR16" s="558"/>
      <c r="AS16" s="521"/>
      <c r="AT16" s="521"/>
      <c r="AU16" s="558"/>
      <c r="AV16" s="558"/>
      <c r="AW16" s="558"/>
      <c r="AX16" s="524"/>
      <c r="AY16" s="521"/>
      <c r="AZ16" s="521"/>
      <c r="BA16" s="521"/>
      <c r="BB16" s="558"/>
      <c r="BC16" s="558"/>
      <c r="BD16" s="558"/>
      <c r="BE16" s="558"/>
      <c r="BF16" s="521"/>
      <c r="BG16" s="521"/>
      <c r="BH16" s="521"/>
      <c r="BI16" s="521"/>
      <c r="BJ16" s="521"/>
    </row>
    <row r="17" spans="1:62" ht="18">
      <c r="A17" s="489" t="s">
        <v>470</v>
      </c>
      <c r="B17" s="550" t="s">
        <v>453</v>
      </c>
      <c r="C17" s="551">
        <f>SUMIFS([5]按揭明细!V:V,[5]按揭明细!C:C,B17,[5]按揭明细!BE:BE,$D$1)</f>
        <v>9</v>
      </c>
      <c r="D17" s="552">
        <f t="shared" si="7"/>
        <v>23</v>
      </c>
      <c r="E17" s="551">
        <f>SUMIFS([5]按揭明细!V:V,[5]按揭明细!C:C,B17,[5]按揭明细!BE:BE,$J$1)</f>
        <v>0</v>
      </c>
      <c r="F17" s="552">
        <f t="shared" si="8"/>
        <v>0</v>
      </c>
      <c r="G17" s="553">
        <f>SUMIFS([5]按揭明细!Y:Y,[5]按揭明细!C:C,B17,[5]按揭明细!BE:BE,$D$1)</f>
        <v>0</v>
      </c>
      <c r="H17" s="543">
        <f t="shared" si="9"/>
        <v>3579.9500000000003</v>
      </c>
      <c r="I17" s="553">
        <f>SUMIFS([5]按揭明细!Y:Y,[5]按揭明细!C:C,B17,[5]按揭明细!BE:BE,$J$1)</f>
        <v>0</v>
      </c>
      <c r="J17" s="543">
        <f t="shared" si="10"/>
        <v>0</v>
      </c>
      <c r="K17" s="553">
        <f>SUMIFS([5]爱车保!N:N,[5]爱车保!BC:BC,B17)</f>
        <v>5</v>
      </c>
      <c r="L17" s="543">
        <f t="shared" si="11"/>
        <v>7486.4999999999991</v>
      </c>
      <c r="M17" s="543">
        <f>SUMIFS([5]上户提成!G:G,[5]上户提成!A:A,B17)</f>
        <v>14127.98</v>
      </c>
      <c r="N17" s="543">
        <f t="shared" si="12"/>
        <v>13457.76</v>
      </c>
      <c r="O17" s="554"/>
      <c r="P17" s="555">
        <f t="shared" si="13"/>
        <v>14132.98</v>
      </c>
      <c r="Q17" s="555">
        <f t="shared" si="15"/>
        <v>24524.21</v>
      </c>
      <c r="R17" s="555">
        <f t="shared" si="16"/>
        <v>-10391.23</v>
      </c>
      <c r="S17" s="556">
        <v>0.435</v>
      </c>
      <c r="T17" s="556">
        <v>0.22</v>
      </c>
      <c r="U17" s="557">
        <f t="shared" si="17"/>
        <v>404.6</v>
      </c>
      <c r="V17" s="548">
        <f t="shared" si="18"/>
        <v>591.6875</v>
      </c>
      <c r="W17" s="549">
        <f t="shared" si="14"/>
        <v>-10391.23</v>
      </c>
      <c r="X17" s="490">
        <v>4616.6400000000003</v>
      </c>
      <c r="Z17" s="489"/>
      <c r="AA17" s="489"/>
      <c r="AL17" s="526"/>
      <c r="AM17" s="537"/>
      <c r="AN17" s="521"/>
      <c r="AO17" s="522"/>
      <c r="AP17" s="521"/>
      <c r="AQ17" s="521"/>
      <c r="AR17" s="558"/>
      <c r="AS17" s="521"/>
      <c r="AT17" s="521"/>
      <c r="AU17" s="558"/>
      <c r="AV17" s="558"/>
      <c r="AW17" s="558"/>
      <c r="AX17" s="524"/>
      <c r="AY17" s="521"/>
      <c r="AZ17" s="521"/>
      <c r="BA17" s="521"/>
      <c r="BB17" s="558"/>
      <c r="BC17" s="558"/>
      <c r="BD17" s="558"/>
      <c r="BE17" s="558"/>
      <c r="BF17" s="521"/>
      <c r="BG17" s="521"/>
      <c r="BH17" s="521"/>
      <c r="BI17" s="521"/>
      <c r="BJ17" s="521"/>
    </row>
    <row r="18" spans="1:62" ht="18">
      <c r="A18" s="489" t="s">
        <v>451</v>
      </c>
      <c r="B18" s="550" t="s">
        <v>902</v>
      </c>
      <c r="C18" s="551">
        <f>SUMIFS([5]按揭明细!V:V,[5]按揭明细!C:C,B18,[5]按揭明细!BE:BE,$D$1)</f>
        <v>3</v>
      </c>
      <c r="D18" s="552">
        <f t="shared" si="7"/>
        <v>13</v>
      </c>
      <c r="E18" s="551">
        <f>SUMIFS([5]按揭明细!V:V,[5]按揭明细!C:C,B18,[5]按揭明细!BE:BE,$J$1)</f>
        <v>0</v>
      </c>
      <c r="F18" s="552">
        <f t="shared" si="8"/>
        <v>3</v>
      </c>
      <c r="G18" s="553">
        <f>SUMIFS([5]按揭明细!Y:Y,[5]按揭明细!C:C,B18,[5]按揭明细!BE:BE,$D$1)</f>
        <v>500</v>
      </c>
      <c r="H18" s="543">
        <f t="shared" si="9"/>
        <v>2023.45</v>
      </c>
      <c r="I18" s="553">
        <f>SUMIFS([5]按揭明细!Y:Y,[5]按揭明细!C:C,B18,[5]按揭明细!BE:BE,$J$1)</f>
        <v>0</v>
      </c>
      <c r="J18" s="543">
        <f t="shared" si="10"/>
        <v>152.99999999999997</v>
      </c>
      <c r="K18" s="553">
        <f>SUMIFS([5]爱车保!N:N,[5]爱车保!BC:BC,B18)</f>
        <v>1</v>
      </c>
      <c r="L18" s="543">
        <f t="shared" si="11"/>
        <v>4231.5</v>
      </c>
      <c r="M18" s="543">
        <f>SUMIFS([5]上户提成!G:G,[5]上户提成!A:A,B18)</f>
        <v>10494.24</v>
      </c>
      <c r="N18" s="543">
        <f t="shared" si="12"/>
        <v>7606.56</v>
      </c>
      <c r="O18" s="554"/>
      <c r="P18" s="555">
        <f t="shared" si="13"/>
        <v>10995.24</v>
      </c>
      <c r="Q18" s="555">
        <f t="shared" si="15"/>
        <v>14014.51</v>
      </c>
      <c r="R18" s="555">
        <f t="shared" si="16"/>
        <v>-3019.2700000000004</v>
      </c>
      <c r="S18" s="556">
        <v>0.435</v>
      </c>
      <c r="T18" s="556">
        <v>0.67</v>
      </c>
      <c r="U18" s="557">
        <f t="shared" si="17"/>
        <v>660</v>
      </c>
      <c r="V18" s="548">
        <f t="shared" si="18"/>
        <v>1058.7984999999999</v>
      </c>
      <c r="W18" s="549">
        <f t="shared" si="14"/>
        <v>-3019.2700000000004</v>
      </c>
      <c r="X18" s="490">
        <v>1457.0150000000001</v>
      </c>
      <c r="Z18" s="489"/>
      <c r="AA18" s="489"/>
      <c r="AL18" s="526"/>
      <c r="AM18" s="537"/>
      <c r="AN18" s="521"/>
      <c r="AO18" s="522"/>
      <c r="AP18" s="521"/>
      <c r="AQ18" s="521"/>
      <c r="AR18" s="558"/>
      <c r="AS18" s="521"/>
      <c r="AT18" s="521"/>
      <c r="AU18" s="558"/>
      <c r="AV18" s="558"/>
      <c r="AW18" s="558"/>
      <c r="AX18" s="524"/>
      <c r="AY18" s="521"/>
      <c r="AZ18" s="521"/>
      <c r="BA18" s="521"/>
      <c r="BB18" s="558"/>
      <c r="BC18" s="558"/>
      <c r="BD18" s="558"/>
      <c r="BE18" s="558"/>
      <c r="BF18" s="521"/>
      <c r="BG18" s="521"/>
      <c r="BH18" s="521"/>
      <c r="BI18" s="521"/>
      <c r="BJ18" s="521"/>
    </row>
    <row r="19" spans="1:62" ht="18.75" thickBot="1">
      <c r="B19" s="559" t="s">
        <v>620</v>
      </c>
      <c r="C19" s="560">
        <f t="shared" ref="C19:O19" si="19">SUM(C13:C18)</f>
        <v>41</v>
      </c>
      <c r="D19" s="560">
        <f t="shared" si="19"/>
        <v>86</v>
      </c>
      <c r="E19" s="560">
        <f t="shared" si="19"/>
        <v>3</v>
      </c>
      <c r="F19" s="560">
        <f t="shared" si="19"/>
        <v>8</v>
      </c>
      <c r="G19" s="561">
        <f t="shared" si="19"/>
        <v>3500</v>
      </c>
      <c r="H19" s="561">
        <f t="shared" si="19"/>
        <v>13385.900000000001</v>
      </c>
      <c r="I19" s="561">
        <f t="shared" si="19"/>
        <v>1200</v>
      </c>
      <c r="J19" s="561">
        <f t="shared" si="19"/>
        <v>407.99999999999994</v>
      </c>
      <c r="K19" s="561">
        <f t="shared" si="19"/>
        <v>19</v>
      </c>
      <c r="L19" s="561">
        <f t="shared" si="19"/>
        <v>27993</v>
      </c>
      <c r="M19" s="561">
        <f t="shared" si="19"/>
        <v>61988.060000000005</v>
      </c>
      <c r="N19" s="561">
        <f t="shared" si="19"/>
        <v>50320.32</v>
      </c>
      <c r="O19" s="561">
        <f t="shared" si="19"/>
        <v>0</v>
      </c>
      <c r="P19" s="562">
        <f t="shared" si="13"/>
        <v>66707.06</v>
      </c>
      <c r="Q19" s="562">
        <f t="shared" si="15"/>
        <v>92107.22</v>
      </c>
      <c r="R19" s="561">
        <f>SUM(R13:R18)</f>
        <v>-25397.16</v>
      </c>
      <c r="S19" s="561"/>
      <c r="T19" s="561"/>
      <c r="U19" s="561">
        <f>SUM(U13:U18)</f>
        <v>2110.58</v>
      </c>
      <c r="V19" s="561">
        <f>SUM(V13:V18)</f>
        <v>3958.9585000000002</v>
      </c>
      <c r="W19" s="563">
        <f>SUM(W13:W18)</f>
        <v>-25400.16</v>
      </c>
      <c r="X19" s="563">
        <f>SUM(X13:X18)</f>
        <v>13291.325000000001</v>
      </c>
      <c r="Z19" s="489"/>
      <c r="AA19" s="489"/>
      <c r="AL19" s="526"/>
      <c r="AM19" s="537"/>
      <c r="AN19" s="521"/>
      <c r="AO19" s="522"/>
      <c r="AP19" s="521"/>
      <c r="AQ19" s="521"/>
      <c r="AR19" s="558"/>
      <c r="AS19" s="521"/>
      <c r="AT19" s="521"/>
      <c r="AU19" s="558"/>
      <c r="AV19" s="558"/>
      <c r="AW19" s="558"/>
      <c r="AX19" s="524"/>
      <c r="AY19" s="521"/>
      <c r="AZ19" s="521"/>
      <c r="BA19" s="521"/>
      <c r="BB19" s="558"/>
      <c r="BC19" s="558"/>
      <c r="BD19" s="558"/>
      <c r="BE19" s="558"/>
      <c r="BF19" s="521"/>
      <c r="BG19" s="521"/>
      <c r="BH19" s="521"/>
      <c r="BI19" s="521"/>
      <c r="BJ19" s="521"/>
    </row>
    <row r="20" spans="1:62" ht="21.4" customHeight="1" thickTop="1">
      <c r="X20" s="564">
        <f>IF(V20&lt;=0,(R20+V20)*0.05,R20*0.05)</f>
        <v>0</v>
      </c>
      <c r="AN20" s="521"/>
      <c r="AO20" s="522"/>
      <c r="AP20" s="521"/>
      <c r="AQ20" s="521"/>
      <c r="AR20" s="558"/>
      <c r="AS20" s="521"/>
      <c r="AT20" s="521"/>
      <c r="AU20" s="558"/>
      <c r="AV20" s="558"/>
      <c r="AW20" s="558"/>
      <c r="AX20" s="524"/>
      <c r="AY20" s="521"/>
      <c r="AZ20" s="521"/>
      <c r="BA20" s="521"/>
      <c r="BB20" s="558"/>
      <c r="BC20" s="558"/>
      <c r="BD20" s="558"/>
      <c r="BE20" s="558"/>
      <c r="BF20" s="521"/>
      <c r="BG20" s="521"/>
      <c r="BH20" s="521"/>
      <c r="BI20" s="521"/>
      <c r="BJ20" s="521"/>
    </row>
    <row r="21" spans="1:62" ht="23.25" customHeight="1">
      <c r="P21" s="565"/>
      <c r="AN21" s="521"/>
      <c r="AO21" s="522"/>
      <c r="AP21" s="521"/>
      <c r="AQ21" s="521"/>
      <c r="AR21" s="558"/>
      <c r="AS21" s="521"/>
      <c r="AT21" s="521"/>
      <c r="AU21" s="558"/>
      <c r="AV21" s="558"/>
      <c r="AW21" s="558"/>
      <c r="AX21" s="524"/>
      <c r="AY21" s="521"/>
      <c r="AZ21" s="521"/>
      <c r="BA21" s="521"/>
      <c r="BB21" s="558"/>
      <c r="BC21" s="558"/>
      <c r="BD21" s="558"/>
      <c r="BE21" s="558"/>
      <c r="BF21" s="521"/>
      <c r="BG21" s="521"/>
      <c r="BH21" s="521"/>
      <c r="BI21" s="521"/>
      <c r="BJ21" s="521"/>
    </row>
    <row r="22" spans="1:62">
      <c r="AN22" s="521"/>
      <c r="AO22" s="522"/>
      <c r="AP22" s="521"/>
      <c r="AQ22" s="521"/>
      <c r="AR22" s="558"/>
      <c r="AS22" s="521"/>
      <c r="AT22" s="521"/>
      <c r="AU22" s="558"/>
      <c r="AV22" s="558"/>
      <c r="AW22" s="558"/>
      <c r="AX22" s="524"/>
      <c r="AY22" s="521"/>
      <c r="AZ22" s="521"/>
      <c r="BA22" s="521"/>
      <c r="BB22" s="558"/>
      <c r="BC22" s="558"/>
      <c r="BD22" s="558"/>
      <c r="BE22" s="558"/>
      <c r="BF22" s="521"/>
      <c r="BG22" s="521"/>
      <c r="BH22" s="521"/>
      <c r="BI22" s="521"/>
      <c r="BJ22" s="521"/>
    </row>
    <row r="23" spans="1:62" ht="23.25" customHeight="1">
      <c r="N23" s="490"/>
      <c r="AN23" s="521"/>
      <c r="AO23" s="522"/>
      <c r="AP23" s="521"/>
      <c r="AQ23" s="521"/>
      <c r="AR23" s="558"/>
      <c r="AS23" s="521"/>
      <c r="AT23" s="521"/>
      <c r="AU23" s="558"/>
      <c r="AV23" s="558"/>
      <c r="AW23" s="558"/>
      <c r="AX23" s="524"/>
      <c r="AY23" s="521"/>
      <c r="AZ23" s="521"/>
      <c r="BA23" s="521"/>
      <c r="BB23" s="558"/>
      <c r="BC23" s="558"/>
      <c r="BD23" s="558"/>
      <c r="BE23" s="558"/>
      <c r="BF23" s="521"/>
      <c r="BG23" s="521"/>
      <c r="BH23" s="521"/>
      <c r="BI23" s="521"/>
      <c r="BJ23" s="521"/>
    </row>
    <row r="24" spans="1:62">
      <c r="AN24" s="521"/>
      <c r="AO24" s="522"/>
      <c r="AP24" s="521"/>
      <c r="AQ24" s="521"/>
      <c r="AR24" s="558"/>
      <c r="AS24" s="521"/>
      <c r="AT24" s="521"/>
      <c r="AU24" s="558"/>
      <c r="AV24" s="558"/>
      <c r="AW24" s="558"/>
      <c r="AX24" s="524"/>
      <c r="AY24" s="521"/>
      <c r="AZ24" s="521"/>
      <c r="BA24" s="521"/>
      <c r="BB24" s="558"/>
      <c r="BC24" s="558"/>
      <c r="BD24" s="558"/>
      <c r="BE24" s="558"/>
      <c r="BF24" s="521"/>
      <c r="BG24" s="521"/>
      <c r="BH24" s="521"/>
      <c r="BI24" s="521"/>
      <c r="BJ24" s="521"/>
    </row>
    <row r="25" spans="1:62">
      <c r="AN25" s="521"/>
      <c r="AO25" s="522"/>
      <c r="AP25" s="521"/>
      <c r="AQ25" s="521"/>
      <c r="AR25" s="558"/>
      <c r="AS25" s="521"/>
      <c r="AT25" s="521"/>
      <c r="AU25" s="558"/>
      <c r="AV25" s="558"/>
      <c r="AW25" s="558"/>
      <c r="AX25" s="524"/>
      <c r="AY25" s="521"/>
      <c r="AZ25" s="521"/>
      <c r="BA25" s="521"/>
      <c r="BB25" s="558"/>
      <c r="BC25" s="558"/>
      <c r="BD25" s="558"/>
      <c r="BE25" s="558"/>
      <c r="BF25" s="521"/>
      <c r="BG25" s="521"/>
      <c r="BH25" s="521"/>
      <c r="BI25" s="521"/>
      <c r="BJ25" s="521"/>
    </row>
    <row r="26" spans="1:62">
      <c r="AN26" s="521"/>
      <c r="AO26" s="522"/>
      <c r="AP26" s="521"/>
      <c r="AQ26" s="521"/>
      <c r="AR26" s="558"/>
      <c r="AS26" s="521"/>
      <c r="AT26" s="521"/>
      <c r="AU26" s="558"/>
      <c r="AV26" s="558"/>
      <c r="AW26" s="558"/>
      <c r="AX26" s="524"/>
      <c r="AY26" s="521"/>
      <c r="AZ26" s="521"/>
      <c r="BA26" s="521"/>
      <c r="BB26" s="558"/>
      <c r="BC26" s="558"/>
      <c r="BD26" s="558"/>
      <c r="BE26" s="558"/>
      <c r="BF26" s="521"/>
      <c r="BG26" s="521"/>
      <c r="BH26" s="521"/>
      <c r="BI26" s="521"/>
      <c r="BJ26" s="521"/>
    </row>
    <row r="27" spans="1:62">
      <c r="AN27" s="521"/>
      <c r="AO27" s="522"/>
      <c r="AP27" s="521"/>
      <c r="AQ27" s="521"/>
      <c r="AR27" s="558"/>
      <c r="AS27" s="521"/>
      <c r="AT27" s="521"/>
      <c r="AU27" s="558"/>
      <c r="AV27" s="558"/>
      <c r="AW27" s="558"/>
      <c r="AX27" s="524"/>
      <c r="AY27" s="521"/>
      <c r="AZ27" s="521"/>
      <c r="BA27" s="521"/>
      <c r="BB27" s="558"/>
      <c r="BC27" s="558"/>
      <c r="BD27" s="558"/>
      <c r="BE27" s="558"/>
      <c r="BF27" s="521"/>
      <c r="BG27" s="521"/>
      <c r="BH27" s="521"/>
      <c r="BI27" s="521"/>
      <c r="BJ27" s="521"/>
    </row>
    <row r="28" spans="1:62">
      <c r="AN28" s="521"/>
      <c r="AO28" s="522"/>
      <c r="AP28" s="521"/>
      <c r="AQ28" s="521"/>
      <c r="AR28" s="558"/>
      <c r="AS28" s="521"/>
      <c r="AT28" s="521"/>
      <c r="AU28" s="558"/>
      <c r="AV28" s="558"/>
      <c r="AW28" s="558"/>
      <c r="AX28" s="524"/>
      <c r="AY28" s="521"/>
      <c r="AZ28" s="521"/>
      <c r="BA28" s="521"/>
      <c r="BB28" s="558"/>
      <c r="BC28" s="558"/>
      <c r="BD28" s="558"/>
      <c r="BE28" s="558"/>
      <c r="BF28" s="521"/>
      <c r="BG28" s="521"/>
      <c r="BH28" s="521"/>
      <c r="BI28" s="521"/>
      <c r="BJ28" s="521"/>
    </row>
    <row r="29" spans="1:62">
      <c r="AN29" s="521"/>
      <c r="AO29" s="522"/>
      <c r="AP29" s="521"/>
      <c r="AQ29" s="521"/>
      <c r="AR29" s="558"/>
      <c r="AS29" s="521"/>
      <c r="AT29" s="521"/>
      <c r="AU29" s="558"/>
      <c r="AV29" s="558"/>
      <c r="AW29" s="558"/>
      <c r="AX29" s="524"/>
      <c r="AY29" s="521"/>
      <c r="AZ29" s="521"/>
      <c r="BA29" s="521"/>
      <c r="BB29" s="558"/>
      <c r="BC29" s="558"/>
      <c r="BD29" s="558"/>
      <c r="BE29" s="558"/>
      <c r="BF29" s="521"/>
      <c r="BG29" s="521"/>
      <c r="BH29" s="521"/>
      <c r="BI29" s="521"/>
      <c r="BJ29" s="521"/>
    </row>
    <row r="30" spans="1:62">
      <c r="AN30" s="521"/>
      <c r="AO30" s="522"/>
      <c r="AP30" s="521"/>
      <c r="AQ30" s="521"/>
      <c r="AR30" s="558"/>
      <c r="AS30" s="521"/>
      <c r="AT30" s="521"/>
      <c r="AU30" s="558"/>
      <c r="AV30" s="558"/>
      <c r="AW30" s="558"/>
      <c r="AX30" s="524"/>
      <c r="AY30" s="521"/>
      <c r="AZ30" s="521"/>
      <c r="BA30" s="521"/>
      <c r="BB30" s="558"/>
      <c r="BC30" s="558"/>
      <c r="BD30" s="558"/>
      <c r="BE30" s="558"/>
      <c r="BF30" s="521"/>
      <c r="BG30" s="521"/>
      <c r="BH30" s="521"/>
      <c r="BI30" s="521"/>
      <c r="BJ30" s="521"/>
    </row>
    <row r="31" spans="1:62">
      <c r="AN31" s="521"/>
      <c r="AO31" s="522"/>
      <c r="AP31" s="521"/>
      <c r="AQ31" s="521"/>
      <c r="AR31" s="558"/>
      <c r="AS31" s="521"/>
      <c r="AT31" s="521"/>
      <c r="AU31" s="558"/>
      <c r="AV31" s="558"/>
      <c r="AW31" s="558"/>
      <c r="AX31" s="524"/>
      <c r="AY31" s="521"/>
      <c r="AZ31" s="521"/>
      <c r="BA31" s="521"/>
      <c r="BB31" s="558"/>
      <c r="BC31" s="558"/>
      <c r="BD31" s="558"/>
      <c r="BE31" s="558"/>
      <c r="BF31" s="521"/>
      <c r="BG31" s="521"/>
      <c r="BH31" s="521"/>
      <c r="BI31" s="521"/>
      <c r="BJ31" s="521"/>
    </row>
    <row r="32" spans="1:62">
      <c r="AN32" s="526"/>
      <c r="AO32" s="537"/>
      <c r="AP32" s="526"/>
      <c r="AQ32" s="526"/>
      <c r="AR32" s="566"/>
      <c r="AS32" s="526"/>
      <c r="AT32" s="526"/>
      <c r="AU32" s="566"/>
      <c r="AV32" s="566"/>
      <c r="AW32" s="566"/>
      <c r="AX32" s="567"/>
      <c r="AY32" s="526"/>
      <c r="AZ32" s="526"/>
      <c r="BA32" s="526"/>
      <c r="BB32" s="566"/>
      <c r="BC32" s="566"/>
      <c r="BD32" s="566"/>
      <c r="BE32" s="566"/>
      <c r="BF32" s="526"/>
      <c r="BG32" s="526"/>
      <c r="BH32" s="526"/>
      <c r="BI32" s="526"/>
      <c r="BJ32" s="526"/>
    </row>
    <row r="33" spans="40:62">
      <c r="AN33" s="526"/>
      <c r="AO33" s="537"/>
      <c r="AP33" s="526"/>
      <c r="AQ33" s="526"/>
      <c r="AR33" s="566"/>
      <c r="AS33" s="526"/>
      <c r="AT33" s="526"/>
      <c r="AU33" s="566"/>
      <c r="AV33" s="566"/>
      <c r="AW33" s="566"/>
      <c r="AX33" s="567"/>
      <c r="AY33" s="526"/>
      <c r="AZ33" s="526"/>
      <c r="BA33" s="526"/>
      <c r="BB33" s="566"/>
      <c r="BC33" s="566"/>
      <c r="BD33" s="566"/>
      <c r="BE33" s="566"/>
      <c r="BF33" s="526"/>
      <c r="BG33" s="526"/>
      <c r="BH33" s="526"/>
      <c r="BI33" s="526"/>
      <c r="BJ33" s="526"/>
    </row>
    <row r="34" spans="40:62">
      <c r="AN34" s="526"/>
      <c r="AO34" s="537"/>
      <c r="AP34" s="526"/>
      <c r="AQ34" s="526"/>
      <c r="AR34" s="566"/>
      <c r="AS34" s="526"/>
      <c r="AT34" s="526"/>
      <c r="AU34" s="566"/>
      <c r="AV34" s="566"/>
      <c r="AW34" s="566"/>
      <c r="AX34" s="567"/>
      <c r="AY34" s="526"/>
      <c r="AZ34" s="526"/>
      <c r="BA34" s="526"/>
      <c r="BB34" s="566"/>
      <c r="BC34" s="566"/>
      <c r="BD34" s="566"/>
      <c r="BE34" s="566"/>
      <c r="BF34" s="526"/>
      <c r="BG34" s="526"/>
      <c r="BH34" s="526"/>
      <c r="BI34" s="526"/>
      <c r="BJ34" s="526"/>
    </row>
    <row r="35" spans="40:62">
      <c r="AN35" s="526"/>
      <c r="AO35" s="537"/>
      <c r="AP35" s="526"/>
      <c r="AQ35" s="526"/>
      <c r="AR35" s="566"/>
      <c r="AS35" s="526"/>
      <c r="AT35" s="526"/>
      <c r="AU35" s="566"/>
      <c r="AV35" s="566"/>
      <c r="AW35" s="566"/>
      <c r="AX35" s="567"/>
      <c r="AY35" s="526"/>
      <c r="AZ35" s="526"/>
      <c r="BA35" s="526"/>
      <c r="BB35" s="566"/>
      <c r="BC35" s="566"/>
      <c r="BD35" s="566"/>
      <c r="BE35" s="566"/>
      <c r="BF35" s="526"/>
      <c r="BG35" s="526"/>
      <c r="BH35" s="526"/>
      <c r="BI35" s="526"/>
      <c r="BJ35" s="526"/>
    </row>
    <row r="36" spans="40:62">
      <c r="AN36" s="526"/>
      <c r="AO36" s="537"/>
      <c r="AP36" s="526"/>
      <c r="AQ36" s="526"/>
      <c r="AR36" s="566"/>
      <c r="AS36" s="526"/>
      <c r="AT36" s="526"/>
      <c r="AU36" s="566"/>
      <c r="AV36" s="566"/>
      <c r="AW36" s="566"/>
      <c r="AX36" s="567"/>
      <c r="AY36" s="526"/>
      <c r="AZ36" s="526"/>
      <c r="BA36" s="526"/>
      <c r="BB36" s="566"/>
      <c r="BC36" s="566"/>
      <c r="BD36" s="566"/>
      <c r="BE36" s="566"/>
      <c r="BF36" s="526"/>
      <c r="BG36" s="526"/>
      <c r="BH36" s="526"/>
      <c r="BI36" s="526"/>
      <c r="BJ36" s="526"/>
    </row>
    <row r="37" spans="40:62">
      <c r="AN37" s="526"/>
      <c r="AO37" s="537"/>
      <c r="AP37" s="526"/>
      <c r="AQ37" s="526"/>
      <c r="AR37" s="566"/>
      <c r="AS37" s="526"/>
      <c r="AT37" s="526"/>
      <c r="AU37" s="566"/>
      <c r="AV37" s="566"/>
      <c r="AW37" s="566"/>
      <c r="AX37" s="567"/>
      <c r="AY37" s="526"/>
      <c r="AZ37" s="526"/>
      <c r="BA37" s="526"/>
      <c r="BB37" s="566"/>
      <c r="BC37" s="566"/>
      <c r="BD37" s="566"/>
      <c r="BE37" s="566"/>
      <c r="BF37" s="526"/>
      <c r="BG37" s="526"/>
      <c r="BH37" s="526"/>
      <c r="BI37" s="526"/>
      <c r="BJ37" s="526"/>
    </row>
    <row r="38" spans="40:62">
      <c r="AN38" s="526"/>
      <c r="AO38" s="537"/>
      <c r="AP38" s="526"/>
      <c r="AQ38" s="526"/>
      <c r="AR38" s="566"/>
      <c r="AS38" s="526"/>
      <c r="AT38" s="526"/>
      <c r="AU38" s="566"/>
      <c r="AV38" s="566"/>
      <c r="AW38" s="566"/>
      <c r="AX38" s="567"/>
      <c r="AY38" s="526"/>
      <c r="AZ38" s="526"/>
      <c r="BA38" s="526"/>
      <c r="BB38" s="566"/>
      <c r="BC38" s="566"/>
      <c r="BD38" s="566"/>
      <c r="BE38" s="566"/>
      <c r="BF38" s="526"/>
      <c r="BG38" s="526"/>
      <c r="BH38" s="526"/>
      <c r="BI38" s="526"/>
      <c r="BJ38" s="526"/>
    </row>
    <row r="39" spans="40:62">
      <c r="AN39" s="526"/>
      <c r="AO39" s="537"/>
      <c r="AP39" s="526"/>
      <c r="AQ39" s="526"/>
      <c r="AR39" s="566"/>
      <c r="AS39" s="526"/>
      <c r="AT39" s="526"/>
      <c r="AU39" s="566"/>
      <c r="AV39" s="566"/>
      <c r="AW39" s="566"/>
      <c r="AX39" s="567"/>
      <c r="AY39" s="526"/>
      <c r="AZ39" s="526"/>
      <c r="BA39" s="526"/>
      <c r="BB39" s="566"/>
      <c r="BC39" s="566"/>
      <c r="BD39" s="566"/>
      <c r="BE39" s="566"/>
      <c r="BF39" s="526"/>
      <c r="BG39" s="526"/>
      <c r="BH39" s="526"/>
      <c r="BI39" s="526"/>
      <c r="BJ39" s="526"/>
    </row>
    <row r="40" spans="40:62">
      <c r="AN40" s="526"/>
      <c r="AO40" s="537"/>
      <c r="AP40" s="526"/>
      <c r="AQ40" s="526"/>
      <c r="AR40" s="566"/>
      <c r="AS40" s="526"/>
      <c r="AT40" s="526"/>
      <c r="AU40" s="566"/>
      <c r="AV40" s="566"/>
      <c r="AW40" s="566"/>
      <c r="AX40" s="567"/>
      <c r="AY40" s="526"/>
      <c r="AZ40" s="526"/>
      <c r="BA40" s="526"/>
      <c r="BB40" s="566"/>
      <c r="BC40" s="566"/>
      <c r="BD40" s="566"/>
      <c r="BE40" s="566"/>
      <c r="BF40" s="526"/>
      <c r="BG40" s="526"/>
      <c r="BH40" s="526"/>
      <c r="BI40" s="526"/>
      <c r="BJ40" s="526"/>
    </row>
    <row r="41" spans="40:62">
      <c r="AN41" s="521"/>
      <c r="AO41" s="522"/>
      <c r="AP41" s="521"/>
      <c r="AQ41" s="521"/>
      <c r="AR41" s="558"/>
      <c r="AS41" s="521"/>
      <c r="AT41" s="521"/>
      <c r="AU41" s="558"/>
      <c r="AV41" s="558"/>
      <c r="AW41" s="558"/>
      <c r="AX41" s="524"/>
      <c r="AY41" s="521"/>
      <c r="AZ41" s="521"/>
      <c r="BA41" s="521"/>
      <c r="BB41" s="558"/>
      <c r="BC41" s="558"/>
      <c r="BD41" s="558"/>
      <c r="BE41" s="558"/>
      <c r="BF41" s="521"/>
      <c r="BG41" s="521"/>
      <c r="BH41" s="521"/>
      <c r="BI41" s="521"/>
      <c r="BJ41" s="521"/>
    </row>
    <row r="42" spans="40:62">
      <c r="AN42" s="521"/>
      <c r="AO42" s="522"/>
      <c r="AP42" s="521"/>
      <c r="AQ42" s="521"/>
      <c r="AR42" s="558"/>
      <c r="AS42" s="521"/>
      <c r="AT42" s="521"/>
      <c r="AU42" s="558"/>
      <c r="AV42" s="558"/>
      <c r="AW42" s="558"/>
      <c r="AX42" s="524"/>
      <c r="AY42" s="521"/>
      <c r="AZ42" s="521"/>
      <c r="BA42" s="521"/>
      <c r="BB42" s="558"/>
      <c r="BC42" s="558"/>
      <c r="BD42" s="558"/>
      <c r="BE42" s="558"/>
      <c r="BF42" s="521"/>
      <c r="BG42" s="521"/>
      <c r="BH42" s="521"/>
      <c r="BI42" s="521"/>
      <c r="BJ42" s="521"/>
    </row>
    <row r="43" spans="40:62">
      <c r="AN43" s="521"/>
      <c r="AO43" s="522"/>
      <c r="AP43" s="521"/>
      <c r="AQ43" s="521"/>
      <c r="AR43" s="558"/>
      <c r="AS43" s="521"/>
      <c r="AT43" s="521"/>
      <c r="AU43" s="558"/>
      <c r="AV43" s="558"/>
      <c r="AW43" s="558"/>
      <c r="AX43" s="524"/>
      <c r="AY43" s="521"/>
      <c r="AZ43" s="521"/>
      <c r="BA43" s="521"/>
      <c r="BB43" s="558"/>
      <c r="BC43" s="558"/>
      <c r="BD43" s="558"/>
      <c r="BE43" s="558"/>
      <c r="BF43" s="521"/>
      <c r="BG43" s="521"/>
      <c r="BH43" s="521"/>
      <c r="BI43" s="521"/>
      <c r="BJ43" s="521"/>
    </row>
    <row r="44" spans="40:62">
      <c r="AN44" s="521"/>
      <c r="AO44" s="522"/>
      <c r="AP44" s="521"/>
      <c r="AQ44" s="521"/>
      <c r="AR44" s="558"/>
      <c r="AS44" s="521"/>
      <c r="AT44" s="521"/>
      <c r="AU44" s="558"/>
      <c r="AV44" s="558"/>
      <c r="AW44" s="558"/>
      <c r="AX44" s="524"/>
      <c r="AY44" s="521"/>
      <c r="AZ44" s="521"/>
      <c r="BA44" s="521"/>
      <c r="BB44" s="558"/>
      <c r="BC44" s="558"/>
      <c r="BD44" s="558"/>
      <c r="BE44" s="558"/>
      <c r="BF44" s="521"/>
      <c r="BG44" s="521"/>
      <c r="BH44" s="521"/>
      <c r="BI44" s="521"/>
      <c r="BJ44" s="521"/>
    </row>
    <row r="45" spans="40:62">
      <c r="AN45" s="521"/>
      <c r="AO45" s="522"/>
      <c r="AP45" s="521"/>
      <c r="AQ45" s="521"/>
      <c r="AR45" s="558"/>
      <c r="AS45" s="521"/>
      <c r="AT45" s="521"/>
      <c r="AU45" s="558"/>
      <c r="AV45" s="558"/>
      <c r="AW45" s="558"/>
      <c r="AX45" s="524"/>
      <c r="AY45" s="521"/>
      <c r="AZ45" s="521"/>
      <c r="BA45" s="521"/>
      <c r="BB45" s="558"/>
      <c r="BC45" s="558"/>
      <c r="BD45" s="558"/>
      <c r="BE45" s="558"/>
      <c r="BF45" s="521"/>
      <c r="BG45" s="521"/>
      <c r="BH45" s="521"/>
      <c r="BI45" s="521"/>
      <c r="BJ45" s="521"/>
    </row>
    <row r="46" spans="40:62">
      <c r="AN46" s="521"/>
      <c r="AO46" s="522"/>
      <c r="AP46" s="521"/>
      <c r="AQ46" s="521"/>
      <c r="AR46" s="558"/>
      <c r="AS46" s="521"/>
      <c r="AT46" s="521"/>
      <c r="AU46" s="558"/>
      <c r="AV46" s="558"/>
      <c r="AW46" s="558"/>
      <c r="AX46" s="524"/>
      <c r="AY46" s="521"/>
      <c r="AZ46" s="521"/>
      <c r="BA46" s="521"/>
      <c r="BB46" s="558"/>
      <c r="BC46" s="558"/>
      <c r="BD46" s="558"/>
      <c r="BE46" s="558"/>
      <c r="BF46" s="521"/>
      <c r="BG46" s="521"/>
      <c r="BH46" s="521"/>
      <c r="BI46" s="521"/>
      <c r="BJ46" s="521"/>
    </row>
    <row r="47" spans="40:62">
      <c r="AN47" s="521"/>
      <c r="AO47" s="522"/>
      <c r="AP47" s="521"/>
      <c r="AQ47" s="521"/>
      <c r="AR47" s="558"/>
      <c r="AS47" s="521"/>
      <c r="AT47" s="521"/>
      <c r="AU47" s="558"/>
      <c r="AV47" s="558"/>
      <c r="AW47" s="558"/>
      <c r="AX47" s="524"/>
      <c r="AY47" s="521"/>
      <c r="AZ47" s="521"/>
      <c r="BA47" s="521"/>
      <c r="BB47" s="558"/>
      <c r="BC47" s="558"/>
      <c r="BD47" s="558"/>
      <c r="BE47" s="558"/>
      <c r="BF47" s="521"/>
      <c r="BG47" s="521"/>
      <c r="BH47" s="521"/>
      <c r="BI47" s="521"/>
      <c r="BJ47" s="521"/>
    </row>
    <row r="48" spans="40:62">
      <c r="AN48" s="521"/>
      <c r="AO48" s="522"/>
      <c r="AP48" s="521"/>
      <c r="AQ48" s="521"/>
      <c r="AR48" s="558"/>
      <c r="AS48" s="521"/>
      <c r="AT48" s="521"/>
      <c r="AU48" s="558"/>
      <c r="AV48" s="558"/>
      <c r="AW48" s="558"/>
      <c r="AX48" s="524"/>
      <c r="AY48" s="521"/>
      <c r="AZ48" s="521"/>
      <c r="BA48" s="521"/>
      <c r="BB48" s="558"/>
      <c r="BC48" s="558"/>
      <c r="BD48" s="558"/>
      <c r="BE48" s="558"/>
      <c r="BF48" s="521"/>
      <c r="BG48" s="521"/>
      <c r="BH48" s="521"/>
      <c r="BI48" s="521"/>
      <c r="BJ48" s="521"/>
    </row>
    <row r="49" spans="40:62">
      <c r="AN49" s="521"/>
      <c r="AO49" s="522"/>
      <c r="AP49" s="521"/>
      <c r="AQ49" s="521"/>
      <c r="AR49" s="558"/>
      <c r="AS49" s="521"/>
      <c r="AT49" s="521"/>
      <c r="AU49" s="558"/>
      <c r="AV49" s="558"/>
      <c r="AW49" s="558"/>
      <c r="AX49" s="524"/>
      <c r="AY49" s="521"/>
      <c r="AZ49" s="521"/>
      <c r="BA49" s="521"/>
      <c r="BB49" s="558"/>
      <c r="BC49" s="558"/>
      <c r="BD49" s="558"/>
      <c r="BE49" s="558"/>
      <c r="BF49" s="521"/>
      <c r="BG49" s="521"/>
      <c r="BH49" s="521"/>
      <c r="BI49" s="521"/>
      <c r="BJ49" s="521"/>
    </row>
    <row r="50" spans="40:62">
      <c r="AN50" s="521"/>
      <c r="AO50" s="522"/>
      <c r="AP50" s="521"/>
      <c r="AQ50" s="521"/>
      <c r="AR50" s="558"/>
      <c r="AS50" s="521"/>
      <c r="AT50" s="521"/>
      <c r="AU50" s="558"/>
      <c r="AV50" s="558"/>
      <c r="AW50" s="558"/>
      <c r="AX50" s="524"/>
      <c r="AY50" s="521"/>
      <c r="AZ50" s="521"/>
      <c r="BA50" s="521"/>
      <c r="BB50" s="558"/>
      <c r="BC50" s="558"/>
      <c r="BD50" s="558"/>
      <c r="BE50" s="558"/>
      <c r="BF50" s="521"/>
      <c r="BG50" s="521"/>
      <c r="BH50" s="521"/>
      <c r="BI50" s="521"/>
      <c r="BJ50" s="521"/>
    </row>
    <row r="51" spans="40:62">
      <c r="AN51" s="521"/>
      <c r="AO51" s="522"/>
      <c r="AP51" s="521"/>
      <c r="AQ51" s="521"/>
      <c r="AR51" s="558"/>
      <c r="AS51" s="521"/>
      <c r="AT51" s="521"/>
      <c r="AU51" s="558"/>
      <c r="AV51" s="558"/>
      <c r="AW51" s="558"/>
      <c r="AX51" s="524"/>
      <c r="AY51" s="521"/>
      <c r="AZ51" s="521"/>
      <c r="BA51" s="521"/>
      <c r="BB51" s="558"/>
      <c r="BC51" s="558"/>
      <c r="BD51" s="558"/>
      <c r="BE51" s="558"/>
      <c r="BF51" s="521"/>
      <c r="BG51" s="521"/>
      <c r="BH51" s="521"/>
      <c r="BI51" s="521"/>
      <c r="BJ51" s="521"/>
    </row>
    <row r="52" spans="40:62">
      <c r="AN52" s="521"/>
      <c r="AO52" s="522"/>
      <c r="AP52" s="521"/>
      <c r="AQ52" s="521"/>
      <c r="AR52" s="558"/>
      <c r="AS52" s="521"/>
      <c r="AT52" s="521"/>
      <c r="AU52" s="558"/>
      <c r="AV52" s="558"/>
      <c r="AW52" s="558"/>
      <c r="AX52" s="524"/>
      <c r="AY52" s="521"/>
      <c r="AZ52" s="521"/>
      <c r="BA52" s="521"/>
      <c r="BB52" s="558"/>
      <c r="BC52" s="558"/>
      <c r="BD52" s="558"/>
      <c r="BE52" s="558"/>
      <c r="BF52" s="521"/>
      <c r="BG52" s="521"/>
      <c r="BH52" s="521"/>
      <c r="BI52" s="521"/>
      <c r="BJ52" s="521"/>
    </row>
    <row r="53" spans="40:62">
      <c r="AN53" s="521"/>
      <c r="AO53" s="522"/>
      <c r="AP53" s="521"/>
      <c r="AQ53" s="521"/>
      <c r="AR53" s="558"/>
      <c r="AS53" s="521"/>
      <c r="AT53" s="521"/>
      <c r="AU53" s="558"/>
      <c r="AV53" s="558"/>
      <c r="AW53" s="558"/>
      <c r="AX53" s="524"/>
      <c r="AY53" s="521"/>
      <c r="AZ53" s="521"/>
      <c r="BA53" s="521"/>
      <c r="BB53" s="558"/>
      <c r="BC53" s="558"/>
      <c r="BD53" s="558"/>
      <c r="BE53" s="558"/>
      <c r="BF53" s="521"/>
      <c r="BG53" s="521"/>
      <c r="BH53" s="521"/>
      <c r="BI53" s="521"/>
      <c r="BJ53" s="521"/>
    </row>
    <row r="54" spans="40:62">
      <c r="AN54" s="521"/>
      <c r="AO54" s="568"/>
      <c r="AP54" s="569"/>
      <c r="AQ54" s="569"/>
      <c r="AR54" s="570"/>
      <c r="AS54" s="569"/>
      <c r="AT54" s="569"/>
      <c r="AU54" s="570"/>
      <c r="AV54" s="570"/>
      <c r="AW54" s="570"/>
      <c r="AX54" s="571"/>
      <c r="AY54" s="569"/>
      <c r="AZ54" s="569"/>
      <c r="BA54" s="569"/>
      <c r="BB54" s="570"/>
      <c r="BC54" s="570"/>
      <c r="BD54" s="570"/>
      <c r="BE54" s="570"/>
      <c r="BF54" s="569"/>
      <c r="BG54" s="569"/>
      <c r="BH54" s="521"/>
      <c r="BI54" s="569"/>
      <c r="BJ54" s="569"/>
    </row>
    <row r="55" spans="40:62">
      <c r="AN55" s="521"/>
      <c r="AO55" s="568"/>
      <c r="AP55" s="569"/>
      <c r="AQ55" s="569"/>
      <c r="AR55" s="570"/>
      <c r="AS55" s="569"/>
      <c r="AT55" s="569"/>
      <c r="AU55" s="570"/>
      <c r="AV55" s="570"/>
      <c r="AW55" s="570"/>
      <c r="AX55" s="571"/>
      <c r="AY55" s="569"/>
      <c r="AZ55" s="569"/>
      <c r="BA55" s="569"/>
      <c r="BB55" s="570"/>
      <c r="BC55" s="570"/>
      <c r="BD55" s="570"/>
      <c r="BE55" s="570"/>
      <c r="BF55" s="569"/>
      <c r="BG55" s="569"/>
      <c r="BH55" s="521"/>
      <c r="BI55" s="569"/>
      <c r="BJ55" s="521"/>
    </row>
  </sheetData>
  <autoFilter ref="AN2:BI40" xr:uid="{00000000-0009-0000-0000-000015000000}"/>
  <mergeCells count="11">
    <mergeCell ref="BF2:BF3"/>
    <mergeCell ref="BG2:BG3"/>
    <mergeCell ref="BH2:BH3"/>
    <mergeCell ref="BI2:BI3"/>
    <mergeCell ref="BJ2:BJ3"/>
    <mergeCell ref="AN2:AN3"/>
    <mergeCell ref="AO2:AO3"/>
    <mergeCell ref="AP2:AP3"/>
    <mergeCell ref="AQ2:AQ3"/>
    <mergeCell ref="AR2:AZ2"/>
    <mergeCell ref="BA2:BE2"/>
  </mergeCells>
  <phoneticPr fontId="3" type="noConversion"/>
  <conditionalFormatting sqref="AP2:AP3">
    <cfRule type="duplicateValues" dxfId="160" priority="119"/>
  </conditionalFormatting>
  <conditionalFormatting sqref="AP4">
    <cfRule type="duplicateValues" dxfId="159" priority="25"/>
  </conditionalFormatting>
  <conditionalFormatting sqref="AP5">
    <cfRule type="duplicateValues" dxfId="158" priority="24"/>
  </conditionalFormatting>
  <conditionalFormatting sqref="AP6">
    <cfRule type="duplicateValues" dxfId="157" priority="23"/>
  </conditionalFormatting>
  <conditionalFormatting sqref="AP7">
    <cfRule type="duplicateValues" dxfId="156" priority="22"/>
  </conditionalFormatting>
  <conditionalFormatting sqref="AP8">
    <cfRule type="duplicateValues" dxfId="155" priority="21"/>
  </conditionalFormatting>
  <conditionalFormatting sqref="AP9">
    <cfRule type="duplicateValues" dxfId="154" priority="20"/>
  </conditionalFormatting>
  <conditionalFormatting sqref="AP10">
    <cfRule type="duplicateValues" dxfId="153" priority="19"/>
  </conditionalFormatting>
  <conditionalFormatting sqref="AP11">
    <cfRule type="duplicateValues" dxfId="152" priority="18"/>
  </conditionalFormatting>
  <conditionalFormatting sqref="AP12">
    <cfRule type="duplicateValues" dxfId="151" priority="17"/>
  </conditionalFormatting>
  <conditionalFormatting sqref="AP13">
    <cfRule type="duplicateValues" dxfId="150" priority="14"/>
  </conditionalFormatting>
  <conditionalFormatting sqref="AP14">
    <cfRule type="duplicateValues" dxfId="149" priority="13"/>
  </conditionalFormatting>
  <conditionalFormatting sqref="AP15">
    <cfRule type="duplicateValues" dxfId="148" priority="37"/>
  </conditionalFormatting>
  <conditionalFormatting sqref="AP16">
    <cfRule type="duplicateValues" dxfId="147" priority="48"/>
  </conditionalFormatting>
  <conditionalFormatting sqref="AP17">
    <cfRule type="duplicateValues" dxfId="146" priority="47"/>
  </conditionalFormatting>
  <conditionalFormatting sqref="AP18">
    <cfRule type="duplicateValues" dxfId="145" priority="46"/>
  </conditionalFormatting>
  <conditionalFormatting sqref="AP19">
    <cfRule type="duplicateValues" dxfId="144" priority="45"/>
  </conditionalFormatting>
  <conditionalFormatting sqref="AP20">
    <cfRule type="duplicateValues" dxfId="143" priority="44"/>
  </conditionalFormatting>
  <conditionalFormatting sqref="AP21">
    <cfRule type="duplicateValues" dxfId="142" priority="55"/>
  </conditionalFormatting>
  <conditionalFormatting sqref="AP22">
    <cfRule type="duplicateValues" dxfId="141" priority="87"/>
  </conditionalFormatting>
  <conditionalFormatting sqref="AP23">
    <cfRule type="duplicateValues" dxfId="140" priority="86"/>
  </conditionalFormatting>
  <conditionalFormatting sqref="AP24">
    <cfRule type="duplicateValues" dxfId="139" priority="85"/>
  </conditionalFormatting>
  <conditionalFormatting sqref="AP25">
    <cfRule type="duplicateValues" dxfId="138" priority="84"/>
  </conditionalFormatting>
  <conditionalFormatting sqref="AP26">
    <cfRule type="duplicateValues" dxfId="137" priority="83"/>
  </conditionalFormatting>
  <conditionalFormatting sqref="AP27">
    <cfRule type="duplicateValues" dxfId="136" priority="69"/>
  </conditionalFormatting>
  <conditionalFormatting sqref="AP28">
    <cfRule type="duplicateValues" dxfId="135" priority="68"/>
  </conditionalFormatting>
  <conditionalFormatting sqref="AP29">
    <cfRule type="duplicateValues" dxfId="134" priority="67"/>
  </conditionalFormatting>
  <conditionalFormatting sqref="AP30">
    <cfRule type="duplicateValues" dxfId="133" priority="65"/>
  </conditionalFormatting>
  <conditionalFormatting sqref="AP31">
    <cfRule type="duplicateValues" dxfId="132" priority="63"/>
  </conditionalFormatting>
  <conditionalFormatting sqref="AP32">
    <cfRule type="duplicateValues" dxfId="131" priority="113"/>
  </conditionalFormatting>
  <conditionalFormatting sqref="AP33">
    <cfRule type="duplicateValues" dxfId="130" priority="112"/>
  </conditionalFormatting>
  <conditionalFormatting sqref="AP34">
    <cfRule type="duplicateValues" dxfId="129" priority="110"/>
  </conditionalFormatting>
  <conditionalFormatting sqref="AP35">
    <cfRule type="duplicateValues" dxfId="128" priority="105"/>
  </conditionalFormatting>
  <conditionalFormatting sqref="AP36">
    <cfRule type="duplicateValues" dxfId="127" priority="104"/>
  </conditionalFormatting>
  <conditionalFormatting sqref="AP37">
    <cfRule type="duplicateValues" dxfId="126" priority="103"/>
  </conditionalFormatting>
  <conditionalFormatting sqref="AP38">
    <cfRule type="duplicateValues" dxfId="125" priority="102"/>
  </conditionalFormatting>
  <conditionalFormatting sqref="AP39">
    <cfRule type="duplicateValues" dxfId="124" priority="99"/>
  </conditionalFormatting>
  <conditionalFormatting sqref="AP40">
    <cfRule type="duplicateValues" dxfId="123" priority="98"/>
  </conditionalFormatting>
  <conditionalFormatting sqref="AP41">
    <cfRule type="duplicateValues" dxfId="122" priority="161"/>
  </conditionalFormatting>
  <conditionalFormatting sqref="AP42">
    <cfRule type="duplicateValues" dxfId="121" priority="160"/>
  </conditionalFormatting>
  <conditionalFormatting sqref="AP43">
    <cfRule type="duplicateValues" dxfId="120" priority="155"/>
  </conditionalFormatting>
  <conditionalFormatting sqref="AP44">
    <cfRule type="duplicateValues" dxfId="119" priority="154"/>
  </conditionalFormatting>
  <conditionalFormatting sqref="AP45">
    <cfRule type="duplicateValues" dxfId="118" priority="153"/>
  </conditionalFormatting>
  <conditionalFormatting sqref="AP46">
    <cfRule type="duplicateValues" dxfId="117" priority="152"/>
  </conditionalFormatting>
  <conditionalFormatting sqref="AP47">
    <cfRule type="duplicateValues" dxfId="116" priority="143"/>
  </conditionalFormatting>
  <conditionalFormatting sqref="AP48">
    <cfRule type="duplicateValues" dxfId="115" priority="142"/>
  </conditionalFormatting>
  <conditionalFormatting sqref="AP49">
    <cfRule type="duplicateValues" dxfId="114" priority="141"/>
  </conditionalFormatting>
  <conditionalFormatting sqref="AP50">
    <cfRule type="duplicateValues" dxfId="113" priority="140"/>
  </conditionalFormatting>
  <conditionalFormatting sqref="AP51">
    <cfRule type="duplicateValues" dxfId="112" priority="139"/>
  </conditionalFormatting>
  <conditionalFormatting sqref="AP52">
    <cfRule type="duplicateValues" dxfId="111" priority="138"/>
  </conditionalFormatting>
  <conditionalFormatting sqref="AP53">
    <cfRule type="duplicateValues" dxfId="110" priority="137"/>
  </conditionalFormatting>
  <conditionalFormatting sqref="AQ2:AQ3">
    <cfRule type="duplicateValues" dxfId="109" priority="118"/>
  </conditionalFormatting>
  <conditionalFormatting sqref="AQ4">
    <cfRule type="duplicateValues" dxfId="108" priority="34"/>
  </conditionalFormatting>
  <conditionalFormatting sqref="AQ5">
    <cfRule type="duplicateValues" dxfId="107" priority="33"/>
  </conditionalFormatting>
  <conditionalFormatting sqref="AQ6">
    <cfRule type="duplicateValues" dxfId="106" priority="32"/>
  </conditionalFormatting>
  <conditionalFormatting sqref="AQ7">
    <cfRule type="duplicateValues" dxfId="105" priority="31"/>
  </conditionalFormatting>
  <conditionalFormatting sqref="AQ8">
    <cfRule type="duplicateValues" dxfId="104" priority="30"/>
  </conditionalFormatting>
  <conditionalFormatting sqref="AQ9">
    <cfRule type="duplicateValues" dxfId="103" priority="29"/>
  </conditionalFormatting>
  <conditionalFormatting sqref="AQ10">
    <cfRule type="duplicateValues" dxfId="102" priority="28"/>
  </conditionalFormatting>
  <conditionalFormatting sqref="AQ11">
    <cfRule type="duplicateValues" dxfId="101" priority="27"/>
  </conditionalFormatting>
  <conditionalFormatting sqref="AQ12">
    <cfRule type="duplicateValues" dxfId="100" priority="26"/>
  </conditionalFormatting>
  <conditionalFormatting sqref="AQ13">
    <cfRule type="duplicateValues" dxfId="99" priority="16"/>
  </conditionalFormatting>
  <conditionalFormatting sqref="AQ14">
    <cfRule type="duplicateValues" dxfId="98" priority="15"/>
  </conditionalFormatting>
  <conditionalFormatting sqref="AQ15">
    <cfRule type="duplicateValues" dxfId="97" priority="38"/>
  </conditionalFormatting>
  <conditionalFormatting sqref="AQ16">
    <cfRule type="duplicateValues" dxfId="96" priority="53"/>
  </conditionalFormatting>
  <conditionalFormatting sqref="AQ17">
    <cfRule type="duplicateValues" dxfId="95" priority="52"/>
  </conditionalFormatting>
  <conditionalFormatting sqref="AQ18">
    <cfRule type="duplicateValues" dxfId="94" priority="51"/>
  </conditionalFormatting>
  <conditionalFormatting sqref="AQ19">
    <cfRule type="duplicateValues" dxfId="93" priority="50"/>
  </conditionalFormatting>
  <conditionalFormatting sqref="AQ20">
    <cfRule type="duplicateValues" dxfId="92" priority="49"/>
  </conditionalFormatting>
  <conditionalFormatting sqref="AQ21">
    <cfRule type="duplicateValues" dxfId="91" priority="56"/>
  </conditionalFormatting>
  <conditionalFormatting sqref="AQ22">
    <cfRule type="duplicateValues" dxfId="90" priority="82"/>
  </conditionalFormatting>
  <conditionalFormatting sqref="AQ23">
    <cfRule type="duplicateValues" dxfId="89" priority="81"/>
  </conditionalFormatting>
  <conditionalFormatting sqref="AQ24">
    <cfRule type="duplicateValues" dxfId="88" priority="80"/>
  </conditionalFormatting>
  <conditionalFormatting sqref="AQ25">
    <cfRule type="duplicateValues" dxfId="87" priority="79"/>
  </conditionalFormatting>
  <conditionalFormatting sqref="AQ26">
    <cfRule type="duplicateValues" dxfId="86" priority="78"/>
  </conditionalFormatting>
  <conditionalFormatting sqref="AQ27">
    <cfRule type="duplicateValues" dxfId="85" priority="72"/>
  </conditionalFormatting>
  <conditionalFormatting sqref="AQ28">
    <cfRule type="duplicateValues" dxfId="84" priority="71"/>
  </conditionalFormatting>
  <conditionalFormatting sqref="AQ29">
    <cfRule type="duplicateValues" dxfId="83" priority="70"/>
  </conditionalFormatting>
  <conditionalFormatting sqref="AQ30">
    <cfRule type="duplicateValues" dxfId="82" priority="66"/>
  </conditionalFormatting>
  <conditionalFormatting sqref="AQ31">
    <cfRule type="duplicateValues" dxfId="81" priority="64"/>
  </conditionalFormatting>
  <conditionalFormatting sqref="AQ32">
    <cfRule type="duplicateValues" dxfId="80" priority="115"/>
  </conditionalFormatting>
  <conditionalFormatting sqref="AQ33">
    <cfRule type="duplicateValues" dxfId="79" priority="114"/>
  </conditionalFormatting>
  <conditionalFormatting sqref="AQ34">
    <cfRule type="duplicateValues" dxfId="78" priority="111"/>
  </conditionalFormatting>
  <conditionalFormatting sqref="AQ35">
    <cfRule type="duplicateValues" dxfId="77" priority="109"/>
  </conditionalFormatting>
  <conditionalFormatting sqref="AQ36">
    <cfRule type="duplicateValues" dxfId="76" priority="108"/>
  </conditionalFormatting>
  <conditionalFormatting sqref="AQ37">
    <cfRule type="duplicateValues" dxfId="75" priority="107"/>
  </conditionalFormatting>
  <conditionalFormatting sqref="AQ38">
    <cfRule type="duplicateValues" dxfId="74" priority="106"/>
  </conditionalFormatting>
  <conditionalFormatting sqref="AQ39">
    <cfRule type="duplicateValues" dxfId="73" priority="101"/>
  </conditionalFormatting>
  <conditionalFormatting sqref="AQ40">
    <cfRule type="duplicateValues" dxfId="72" priority="100"/>
  </conditionalFormatting>
  <conditionalFormatting sqref="AQ41">
    <cfRule type="duplicateValues" dxfId="71" priority="159"/>
  </conditionalFormatting>
  <conditionalFormatting sqref="AQ42">
    <cfRule type="duplicateValues" dxfId="70" priority="158"/>
  </conditionalFormatting>
  <conditionalFormatting sqref="AQ43">
    <cfRule type="duplicateValues" dxfId="69" priority="151"/>
  </conditionalFormatting>
  <conditionalFormatting sqref="AQ44">
    <cfRule type="duplicateValues" dxfId="68" priority="150"/>
  </conditionalFormatting>
  <conditionalFormatting sqref="AQ45">
    <cfRule type="duplicateValues" dxfId="67" priority="149"/>
  </conditionalFormatting>
  <conditionalFormatting sqref="AQ46">
    <cfRule type="duplicateValues" dxfId="66" priority="148"/>
  </conditionalFormatting>
  <conditionalFormatting sqref="AQ47">
    <cfRule type="duplicateValues" dxfId="65" priority="136"/>
  </conditionalFormatting>
  <conditionalFormatting sqref="AQ48">
    <cfRule type="duplicateValues" dxfId="64" priority="135"/>
  </conditionalFormatting>
  <conditionalFormatting sqref="AQ49">
    <cfRule type="duplicateValues" dxfId="63" priority="134"/>
  </conditionalFormatting>
  <conditionalFormatting sqref="AQ50">
    <cfRule type="duplicateValues" dxfId="62" priority="133"/>
  </conditionalFormatting>
  <conditionalFormatting sqref="AQ51">
    <cfRule type="duplicateValues" dxfId="61" priority="132"/>
  </conditionalFormatting>
  <conditionalFormatting sqref="AQ52">
    <cfRule type="duplicateValues" dxfId="60" priority="131"/>
  </conditionalFormatting>
  <conditionalFormatting sqref="AQ53">
    <cfRule type="duplicateValues" dxfId="59" priority="130"/>
  </conditionalFormatting>
  <conditionalFormatting sqref="BI2:BI3">
    <cfRule type="duplicateValues" dxfId="58" priority="117"/>
  </conditionalFormatting>
  <conditionalFormatting sqref="BI4">
    <cfRule type="duplicateValues" dxfId="57" priority="12"/>
  </conditionalFormatting>
  <conditionalFormatting sqref="BI4:BI14">
    <cfRule type="duplicateValues" dxfId="56" priority="1"/>
  </conditionalFormatting>
  <conditionalFormatting sqref="BI5">
    <cfRule type="duplicateValues" dxfId="55" priority="11"/>
  </conditionalFormatting>
  <conditionalFormatting sqref="BI6">
    <cfRule type="duplicateValues" dxfId="54" priority="10"/>
  </conditionalFormatting>
  <conditionalFormatting sqref="BI7">
    <cfRule type="duplicateValues" dxfId="53" priority="9"/>
  </conditionalFormatting>
  <conditionalFormatting sqref="BI8">
    <cfRule type="duplicateValues" dxfId="52" priority="8"/>
  </conditionalFormatting>
  <conditionalFormatting sqref="BI9">
    <cfRule type="duplicateValues" dxfId="51" priority="7"/>
  </conditionalFormatting>
  <conditionalFormatting sqref="BI10">
    <cfRule type="duplicateValues" dxfId="50" priority="6"/>
  </conditionalFormatting>
  <conditionalFormatting sqref="BI11">
    <cfRule type="duplicateValues" dxfId="49" priority="5"/>
  </conditionalFormatting>
  <conditionalFormatting sqref="BI12">
    <cfRule type="duplicateValues" dxfId="48" priority="4"/>
  </conditionalFormatting>
  <conditionalFormatting sqref="BI13">
    <cfRule type="duplicateValues" dxfId="47" priority="3"/>
  </conditionalFormatting>
  <conditionalFormatting sqref="BI14">
    <cfRule type="duplicateValues" dxfId="46" priority="2"/>
  </conditionalFormatting>
  <conditionalFormatting sqref="BI15">
    <cfRule type="duplicateValues" dxfId="45" priority="35"/>
    <cfRule type="duplicateValues" dxfId="44" priority="36"/>
  </conditionalFormatting>
  <conditionalFormatting sqref="BI16">
    <cfRule type="duplicateValues" dxfId="43" priority="43"/>
  </conditionalFormatting>
  <conditionalFormatting sqref="BI17">
    <cfRule type="duplicateValues" dxfId="42" priority="42"/>
  </conditionalFormatting>
  <conditionalFormatting sqref="BI18">
    <cfRule type="duplicateValues" dxfId="41" priority="41"/>
  </conditionalFormatting>
  <conditionalFormatting sqref="BI19">
    <cfRule type="duplicateValues" dxfId="40" priority="40"/>
  </conditionalFormatting>
  <conditionalFormatting sqref="BI20">
    <cfRule type="duplicateValues" dxfId="39" priority="39"/>
  </conditionalFormatting>
  <conditionalFormatting sqref="BI21">
    <cfRule type="duplicateValues" dxfId="38" priority="54"/>
  </conditionalFormatting>
  <conditionalFormatting sqref="BI22">
    <cfRule type="duplicateValues" dxfId="37" priority="77"/>
  </conditionalFormatting>
  <conditionalFormatting sqref="BI23">
    <cfRule type="duplicateValues" dxfId="36" priority="76"/>
  </conditionalFormatting>
  <conditionalFormatting sqref="BI24">
    <cfRule type="duplicateValues" dxfId="35" priority="75"/>
  </conditionalFormatting>
  <conditionalFormatting sqref="BI25">
    <cfRule type="duplicateValues" dxfId="34" priority="74"/>
  </conditionalFormatting>
  <conditionalFormatting sqref="BI26">
    <cfRule type="duplicateValues" dxfId="33" priority="73"/>
  </conditionalFormatting>
  <conditionalFormatting sqref="BI27">
    <cfRule type="duplicateValues" dxfId="32" priority="62"/>
  </conditionalFormatting>
  <conditionalFormatting sqref="BI27:BI30">
    <cfRule type="duplicateValues" dxfId="31" priority="58"/>
  </conditionalFormatting>
  <conditionalFormatting sqref="BI28">
    <cfRule type="duplicateValues" dxfId="30" priority="61"/>
  </conditionalFormatting>
  <conditionalFormatting sqref="BI29">
    <cfRule type="duplicateValues" dxfId="29" priority="60"/>
  </conditionalFormatting>
  <conditionalFormatting sqref="BI30">
    <cfRule type="duplicateValues" dxfId="28" priority="59"/>
  </conditionalFormatting>
  <conditionalFormatting sqref="BI31">
    <cfRule type="duplicateValues" dxfId="27" priority="57"/>
  </conditionalFormatting>
  <conditionalFormatting sqref="BI32">
    <cfRule type="duplicateValues" dxfId="26" priority="97"/>
  </conditionalFormatting>
  <conditionalFormatting sqref="BI32:BI38">
    <cfRule type="duplicateValues" dxfId="25" priority="90"/>
  </conditionalFormatting>
  <conditionalFormatting sqref="BI33">
    <cfRule type="duplicateValues" dxfId="24" priority="96"/>
  </conditionalFormatting>
  <conditionalFormatting sqref="BI34">
    <cfRule type="duplicateValues" dxfId="23" priority="95"/>
  </conditionalFormatting>
  <conditionalFormatting sqref="BI35">
    <cfRule type="duplicateValues" dxfId="22" priority="94"/>
  </conditionalFormatting>
  <conditionalFormatting sqref="BI36">
    <cfRule type="duplicateValues" dxfId="21" priority="93"/>
  </conditionalFormatting>
  <conditionalFormatting sqref="BI37">
    <cfRule type="duplicateValues" dxfId="20" priority="92"/>
  </conditionalFormatting>
  <conditionalFormatting sqref="BI38">
    <cfRule type="duplicateValues" dxfId="19" priority="91"/>
  </conditionalFormatting>
  <conditionalFormatting sqref="BI39">
    <cfRule type="duplicateValues" dxfId="18" priority="89"/>
  </conditionalFormatting>
  <conditionalFormatting sqref="BI40">
    <cfRule type="duplicateValues" dxfId="17" priority="88"/>
  </conditionalFormatting>
  <conditionalFormatting sqref="BI41">
    <cfRule type="duplicateValues" dxfId="16" priority="157"/>
  </conditionalFormatting>
  <conditionalFormatting sqref="BI41:BI53">
    <cfRule type="duplicateValues" dxfId="15" priority="122"/>
  </conditionalFormatting>
  <conditionalFormatting sqref="BI42">
    <cfRule type="duplicateValues" dxfId="14" priority="156"/>
  </conditionalFormatting>
  <conditionalFormatting sqref="BI43">
    <cfRule type="duplicateValues" dxfId="13" priority="147"/>
  </conditionalFormatting>
  <conditionalFormatting sqref="BI44">
    <cfRule type="duplicateValues" dxfId="12" priority="146"/>
  </conditionalFormatting>
  <conditionalFormatting sqref="BI45">
    <cfRule type="duplicateValues" dxfId="11" priority="145"/>
  </conditionalFormatting>
  <conditionalFormatting sqref="BI46">
    <cfRule type="duplicateValues" dxfId="10" priority="144"/>
  </conditionalFormatting>
  <conditionalFormatting sqref="BI47">
    <cfRule type="duplicateValues" dxfId="9" priority="129"/>
  </conditionalFormatting>
  <conditionalFormatting sqref="BI48">
    <cfRule type="duplicateValues" dxfId="8" priority="128"/>
  </conditionalFormatting>
  <conditionalFormatting sqref="BI49">
    <cfRule type="duplicateValues" dxfId="7" priority="127"/>
  </conditionalFormatting>
  <conditionalFormatting sqref="BI50">
    <cfRule type="duplicateValues" dxfId="6" priority="126"/>
  </conditionalFormatting>
  <conditionalFormatting sqref="BI51">
    <cfRule type="duplicateValues" dxfId="5" priority="125"/>
  </conditionalFormatting>
  <conditionalFormatting sqref="BI52">
    <cfRule type="duplicateValues" dxfId="4" priority="124"/>
  </conditionalFormatting>
  <conditionalFormatting sqref="BI53">
    <cfRule type="duplicateValues" dxfId="3" priority="123"/>
  </conditionalFormatting>
  <conditionalFormatting sqref="BI54">
    <cfRule type="duplicateValues" dxfId="2" priority="121"/>
  </conditionalFormatting>
  <conditionalFormatting sqref="BI55">
    <cfRule type="duplicateValues" dxfId="1" priority="120"/>
  </conditionalFormatting>
  <conditionalFormatting sqref="BJ2:BJ3">
    <cfRule type="duplicateValues" dxfId="0" priority="116"/>
  </conditionalFormatting>
  <dataValidations count="6">
    <dataValidation type="list" allowBlank="1" showInputMessage="1" showErrorMessage="1" sqref="BH4:BH40" xr:uid="{D016B665-E101-405E-A250-146A37E436EC}">
      <formula1>INDIRECT(BG4)</formula1>
    </dataValidation>
    <dataValidation type="list" allowBlank="1" showInputMessage="1" showErrorMessage="1" sqref="AT27:AT29 AT13:AT15 AT4:AT6 AT9:AT11" xr:uid="{DB7C5961-A90F-45E5-910C-50B0B4ED34A3}">
      <formula1>INDIRECT(AZ4)</formula1>
    </dataValidation>
    <dataValidation type="list" allowBlank="1" showInputMessage="1" showErrorMessage="1" sqref="BF43" xr:uid="{3C40D767-D427-47D8-A8B0-90D9759FECD2}">
      <formula1>上户地</formula1>
    </dataValidation>
    <dataValidation type="list" allowBlank="1" showInputMessage="1" showErrorMessage="1" sqref="AY43" xr:uid="{25790647-F33C-4459-BECA-6607EA6B649B}">
      <formula1>车型</formula1>
    </dataValidation>
    <dataValidation type="list" allowBlank="1" showInputMessage="1" showErrorMessage="1" sqref="AT43 AT54:AT55" xr:uid="{FE3D80AE-419E-4567-9A85-53D68E70DDDA}">
      <formula1>INDIRECT($O43)</formula1>
    </dataValidation>
    <dataValidation type="list" allowBlank="1" showInputMessage="1" showErrorMessage="1" sqref="AT12 AT7:AT8" xr:uid="{E7B7A1ED-85C2-4DDF-BBD4-6A975FECBF36}">
      <formula1>INDIRECT($P7)</formula1>
    </dataValidation>
  </dataValidations>
  <pageMargins left="0.7" right="0.7" top="0.75" bottom="0.75" header="0.3" footer="0.3"/>
  <pageSetup paperSize="11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销售提成标准</vt:lpstr>
      <vt:lpstr>售后工资提成标准</vt:lpstr>
      <vt:lpstr>邀约专员提成</vt:lpstr>
      <vt:lpstr>客户部提成</vt:lpstr>
      <vt:lpstr>新媒体</vt:lpstr>
      <vt:lpstr>直营店经理提成 (财务)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2026-06-17T07:12:19Z</dcterms:modified>
</cp:coreProperties>
</file>