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4280" yWindow="0" windowWidth="14400" windowHeight="16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0" i="1" l="1"/>
  <c r="B210" i="1"/>
  <c r="E208" i="1"/>
  <c r="D208" i="1"/>
  <c r="C208" i="1"/>
  <c r="B208" i="1"/>
  <c r="C171" i="1"/>
  <c r="C172" i="1"/>
  <c r="C173" i="1"/>
  <c r="C174" i="1"/>
  <c r="C175" i="1"/>
  <c r="C176" i="1"/>
  <c r="C177" i="1"/>
  <c r="C178" i="1"/>
  <c r="C179" i="1"/>
  <c r="C180" i="1"/>
  <c r="C181" i="1"/>
  <c r="C170" i="1"/>
  <c r="B165" i="1"/>
  <c r="B167" i="1"/>
  <c r="B166" i="1"/>
  <c r="B172" i="1"/>
  <c r="B173" i="1"/>
  <c r="B174" i="1"/>
  <c r="B175" i="1"/>
  <c r="B176" i="1"/>
  <c r="B177" i="1"/>
  <c r="B178" i="1"/>
  <c r="B179" i="1"/>
  <c r="B180" i="1"/>
  <c r="B181" i="1"/>
  <c r="B171" i="1"/>
  <c r="D150" i="1"/>
  <c r="D151" i="1"/>
  <c r="D152" i="1"/>
  <c r="D153" i="1"/>
  <c r="D154" i="1"/>
  <c r="D155" i="1"/>
  <c r="D156" i="1"/>
  <c r="D157" i="1"/>
  <c r="D158" i="1"/>
  <c r="D159" i="1"/>
  <c r="D160" i="1"/>
  <c r="D149" i="1"/>
  <c r="C136" i="1"/>
  <c r="C137" i="1"/>
  <c r="C138" i="1"/>
  <c r="C139" i="1"/>
  <c r="C140" i="1"/>
  <c r="C141" i="1"/>
  <c r="C142" i="1"/>
  <c r="C143" i="1"/>
  <c r="C144" i="1"/>
  <c r="C145" i="1"/>
  <c r="C146" i="1"/>
  <c r="C135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D136" i="1"/>
  <c r="D137" i="1"/>
  <c r="D138" i="1"/>
  <c r="D139" i="1"/>
  <c r="D140" i="1"/>
  <c r="D141" i="1"/>
  <c r="D142" i="1"/>
  <c r="D143" i="1"/>
  <c r="D144" i="1"/>
  <c r="D145" i="1"/>
  <c r="D146" i="1"/>
  <c r="D135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A146" i="1"/>
  <c r="A136" i="1"/>
  <c r="A137" i="1"/>
  <c r="A138" i="1"/>
  <c r="A139" i="1"/>
  <c r="A140" i="1"/>
  <c r="A141" i="1"/>
  <c r="A142" i="1"/>
  <c r="A143" i="1"/>
  <c r="A144" i="1"/>
  <c r="A145" i="1"/>
  <c r="A135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D122" i="1"/>
  <c r="D123" i="1"/>
  <c r="D124" i="1"/>
  <c r="D125" i="1"/>
  <c r="D126" i="1"/>
  <c r="D127" i="1"/>
  <c r="D128" i="1"/>
  <c r="D129" i="1"/>
  <c r="D130" i="1"/>
  <c r="D131" i="1"/>
  <c r="D132" i="1"/>
  <c r="D121" i="1"/>
  <c r="G78" i="1"/>
  <c r="H88" i="1"/>
  <c r="G88" i="1"/>
  <c r="G90" i="1"/>
  <c r="G89" i="1"/>
  <c r="F90" i="1"/>
  <c r="F89" i="1"/>
  <c r="H86" i="1"/>
  <c r="H84" i="1"/>
  <c r="H82" i="1"/>
  <c r="G79" i="1"/>
  <c r="G80" i="1"/>
  <c r="G81" i="1"/>
  <c r="G82" i="1"/>
  <c r="G83" i="1"/>
  <c r="G84" i="1"/>
  <c r="G85" i="1"/>
  <c r="G86" i="1"/>
  <c r="G87" i="1"/>
  <c r="H78" i="1"/>
  <c r="F79" i="1"/>
  <c r="F80" i="1"/>
  <c r="F81" i="1"/>
  <c r="F82" i="1"/>
  <c r="F83" i="1"/>
  <c r="F84" i="1"/>
  <c r="F85" i="1"/>
  <c r="F86" i="1"/>
  <c r="F87" i="1"/>
  <c r="F88" i="1"/>
  <c r="F78" i="1"/>
</calcChain>
</file>

<file path=xl/sharedStrings.xml><?xml version="1.0" encoding="utf-8"?>
<sst xmlns="http://schemas.openxmlformats.org/spreadsheetml/2006/main" count="13" uniqueCount="13">
  <si>
    <t>Scale Factor</t>
  </si>
  <si>
    <t>V/in</t>
  </si>
  <si>
    <t>b</t>
  </si>
  <si>
    <t>h</t>
  </si>
  <si>
    <t>L</t>
  </si>
  <si>
    <t>Mark</t>
  </si>
  <si>
    <t>x</t>
  </si>
  <si>
    <t>P</t>
  </si>
  <si>
    <t>E</t>
  </si>
  <si>
    <t>I</t>
  </si>
  <si>
    <t>Theory</t>
  </si>
  <si>
    <t>DCDT</t>
  </si>
  <si>
    <t>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</si>
</sst>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164" fontId="0" fillId="0" borderId="0" xfId="0" applyNumberFormat="1" applyFont="1"/>
    <xf numFmtId="0" fontId="1" fillId="0" borderId="0" xfId="0" applyFont="1" applyFill="1" applyBorder="1" applyAlignment="1">
      <alignment horizontal="center" vertical="center" wrapText="1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Dial Reading</c:v>
          </c:tx>
          <c:spPr>
            <a:ln w="47625">
              <a:noFill/>
            </a:ln>
          </c:spPr>
          <c:marker>
            <c:symbol val="x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0.0</c:v>
                </c:pt>
                <c:pt idx="1">
                  <c:v>0.0625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0.11</c:v>
                </c:pt>
                <c:pt idx="1">
                  <c:v>0.173</c:v>
                </c:pt>
                <c:pt idx="2">
                  <c:v>0.235</c:v>
                </c:pt>
                <c:pt idx="3">
                  <c:v>0.298</c:v>
                </c:pt>
                <c:pt idx="4">
                  <c:v>0.361</c:v>
                </c:pt>
                <c:pt idx="5">
                  <c:v>0.487</c:v>
                </c:pt>
                <c:pt idx="6">
                  <c:v>0.612</c:v>
                </c:pt>
                <c:pt idx="7">
                  <c:v>0.737</c:v>
                </c:pt>
                <c:pt idx="8">
                  <c:v>0.862</c:v>
                </c:pt>
              </c:numCache>
            </c:numRef>
          </c:yVal>
          <c:smooth val="0"/>
        </c:ser>
        <c:ser>
          <c:idx val="1"/>
          <c:order val="1"/>
          <c:tx>
            <c:v>Second Dial Reading</c:v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0.0</c:v>
                </c:pt>
                <c:pt idx="1">
                  <c:v>0.0625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</c:numCache>
            </c:numRef>
          </c:xVal>
          <c:yVal>
            <c:numRef>
              <c:f>Sheet1!$C$1:$C$9</c:f>
              <c:numCache>
                <c:formatCode>General</c:formatCode>
                <c:ptCount val="9"/>
                <c:pt idx="0">
                  <c:v>0.112</c:v>
                </c:pt>
                <c:pt idx="1">
                  <c:v>0.175</c:v>
                </c:pt>
                <c:pt idx="2">
                  <c:v>0.237</c:v>
                </c:pt>
                <c:pt idx="3">
                  <c:v>0.3</c:v>
                </c:pt>
                <c:pt idx="4">
                  <c:v>0.362</c:v>
                </c:pt>
                <c:pt idx="5">
                  <c:v>0.489</c:v>
                </c:pt>
                <c:pt idx="6">
                  <c:v>0.612</c:v>
                </c:pt>
                <c:pt idx="7">
                  <c:v>0.737</c:v>
                </c:pt>
                <c:pt idx="8">
                  <c:v>0.862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519448"/>
        <c:axId val="-2119519912"/>
      </c:scatterChart>
      <c:valAx>
        <c:axId val="-2119519448"/>
        <c:scaling>
          <c:orientation val="minMax"/>
          <c:max val="0.75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Gage</a:t>
                </a:r>
                <a:r>
                  <a:rPr lang="en-US" baseline="0"/>
                  <a:t> Block Thickness (in.)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519912"/>
        <c:crosses val="autoZero"/>
        <c:crossBetween val="midCat"/>
      </c:valAx>
      <c:valAx>
        <c:axId val="-2119519912"/>
        <c:scaling>
          <c:orientation val="minMax"/>
          <c:max val="0.9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Dial Indicator Reading (in.)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519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107485627265"/>
          <c:y val="0.395033961849065"/>
          <c:w val="0.154907506876483"/>
          <c:h val="0.12611368282107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Dial Reading First</c:v>
          </c:tx>
          <c:spPr>
            <a:ln w="47625">
              <a:noFill/>
            </a:ln>
          </c:spPr>
          <c:marker>
            <c:symbol val="x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Sheet1!$A$1:$A$7</c:f>
              <c:numCache>
                <c:formatCode>General</c:formatCode>
                <c:ptCount val="7"/>
                <c:pt idx="0">
                  <c:v>0.0</c:v>
                </c:pt>
                <c:pt idx="1">
                  <c:v>0.0625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0.11</c:v>
                </c:pt>
                <c:pt idx="1">
                  <c:v>0.173</c:v>
                </c:pt>
                <c:pt idx="2">
                  <c:v>0.235</c:v>
                </c:pt>
                <c:pt idx="3">
                  <c:v>0.298</c:v>
                </c:pt>
                <c:pt idx="4">
                  <c:v>0.361</c:v>
                </c:pt>
                <c:pt idx="5">
                  <c:v>0.487</c:v>
                </c:pt>
                <c:pt idx="6">
                  <c:v>0.612</c:v>
                </c:pt>
              </c:numCache>
            </c:numRef>
          </c:yVal>
          <c:smooth val="0"/>
        </c:ser>
        <c:ser>
          <c:idx val="1"/>
          <c:order val="1"/>
          <c:tx>
            <c:v>Dial Reading Second</c:v>
          </c:tx>
          <c:spPr>
            <a:ln w="4762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Sheet1!$A$1:$A$7</c:f>
              <c:numCache>
                <c:formatCode>General</c:formatCode>
                <c:ptCount val="7"/>
                <c:pt idx="0">
                  <c:v>0.0</c:v>
                </c:pt>
                <c:pt idx="1">
                  <c:v>0.0625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</c:numCache>
            </c:numRef>
          </c:xVal>
          <c:yVal>
            <c:numRef>
              <c:f>Sheet1!$C$1:$C$7</c:f>
              <c:numCache>
                <c:formatCode>General</c:formatCode>
                <c:ptCount val="7"/>
                <c:pt idx="0">
                  <c:v>0.112</c:v>
                </c:pt>
                <c:pt idx="1">
                  <c:v>0.175</c:v>
                </c:pt>
                <c:pt idx="2">
                  <c:v>0.237</c:v>
                </c:pt>
                <c:pt idx="3">
                  <c:v>0.3</c:v>
                </c:pt>
                <c:pt idx="4">
                  <c:v>0.362</c:v>
                </c:pt>
                <c:pt idx="5">
                  <c:v>0.489</c:v>
                </c:pt>
                <c:pt idx="6">
                  <c:v>0.612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267304"/>
        <c:axId val="-2115240728"/>
      </c:scatterChart>
      <c:valAx>
        <c:axId val="-2117267304"/>
        <c:scaling>
          <c:orientation val="minMax"/>
          <c:max val="0.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Gage</a:t>
                </a:r>
                <a:r>
                  <a:rPr lang="en-US" baseline="0"/>
                  <a:t> Block Thickness (in.)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240728"/>
        <c:crosses val="autoZero"/>
        <c:crossBetween val="midCat"/>
      </c:valAx>
      <c:valAx>
        <c:axId val="-2115240728"/>
        <c:scaling>
          <c:orientation val="minMax"/>
          <c:max val="0.6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Dial Indicator Reading (in.)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267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107485627265"/>
          <c:y val="0.395033961849065"/>
          <c:w val="0.154907506876483"/>
          <c:h val="0.12611368282107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5V DCDT</c:v>
          </c:tx>
          <c:spPr>
            <a:ln w="47625">
              <a:noFill/>
            </a:ln>
          </c:spPr>
          <c:xVal>
            <c:numRef>
              <c:f>Sheet1!$A$78:$A$90</c:f>
              <c:numCache>
                <c:formatCode>General</c:formatCode>
                <c:ptCount val="13"/>
                <c:pt idx="0">
                  <c:v>0.0</c:v>
                </c:pt>
                <c:pt idx="1">
                  <c:v>0.0625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1.0</c:v>
                </c:pt>
                <c:pt idx="11">
                  <c:v>1.25</c:v>
                </c:pt>
                <c:pt idx="12">
                  <c:v>1.5</c:v>
                </c:pt>
              </c:numCache>
            </c:numRef>
          </c:xVal>
          <c:yVal>
            <c:numRef>
              <c:f>Sheet1!$B$78:$B$90</c:f>
              <c:numCache>
                <c:formatCode>General</c:formatCode>
                <c:ptCount val="13"/>
                <c:pt idx="0">
                  <c:v>0.008</c:v>
                </c:pt>
                <c:pt idx="1">
                  <c:v>0.2796</c:v>
                </c:pt>
                <c:pt idx="2">
                  <c:v>0.5522</c:v>
                </c:pt>
                <c:pt idx="3">
                  <c:v>0.8238</c:v>
                </c:pt>
                <c:pt idx="4">
                  <c:v>1.0881</c:v>
                </c:pt>
                <c:pt idx="5">
                  <c:v>1.6321</c:v>
                </c:pt>
                <c:pt idx="6">
                  <c:v>2.1751</c:v>
                </c:pt>
                <c:pt idx="7">
                  <c:v>2.7114</c:v>
                </c:pt>
                <c:pt idx="8">
                  <c:v>3.2536</c:v>
                </c:pt>
                <c:pt idx="9">
                  <c:v>3.7894</c:v>
                </c:pt>
                <c:pt idx="10">
                  <c:v>4.3179</c:v>
                </c:pt>
                <c:pt idx="11">
                  <c:v>5.053</c:v>
                </c:pt>
                <c:pt idx="12">
                  <c:v>5.239</c:v>
                </c:pt>
              </c:numCache>
            </c:numRef>
          </c:yVal>
          <c:smooth val="0"/>
        </c:ser>
        <c:ser>
          <c:idx val="1"/>
          <c:order val="1"/>
          <c:tx>
            <c:v>6V DCDT</c:v>
          </c:tx>
          <c:spPr>
            <a:ln w="47625">
              <a:noFill/>
            </a:ln>
          </c:spPr>
          <c:xVal>
            <c:numRef>
              <c:f>Sheet1!$A$78:$A$90</c:f>
              <c:numCache>
                <c:formatCode>General</c:formatCode>
                <c:ptCount val="13"/>
                <c:pt idx="0">
                  <c:v>0.0</c:v>
                </c:pt>
                <c:pt idx="1">
                  <c:v>0.0625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1.0</c:v>
                </c:pt>
                <c:pt idx="11">
                  <c:v>1.25</c:v>
                </c:pt>
                <c:pt idx="12">
                  <c:v>1.5</c:v>
                </c:pt>
              </c:numCache>
            </c:numRef>
          </c:xVal>
          <c:yVal>
            <c:numRef>
              <c:f>Sheet1!$C$78:$C$90</c:f>
              <c:numCache>
                <c:formatCode>General</c:formatCode>
                <c:ptCount val="13"/>
                <c:pt idx="0">
                  <c:v>-0.0011</c:v>
                </c:pt>
                <c:pt idx="1">
                  <c:v>0.3147</c:v>
                </c:pt>
                <c:pt idx="2">
                  <c:v>0.6311</c:v>
                </c:pt>
                <c:pt idx="3">
                  <c:v>0.9447</c:v>
                </c:pt>
                <c:pt idx="4">
                  <c:v>1.2621</c:v>
                </c:pt>
                <c:pt idx="5">
                  <c:v>1.8973</c:v>
                </c:pt>
                <c:pt idx="6">
                  <c:v>2.532</c:v>
                </c:pt>
                <c:pt idx="7">
                  <c:v>3.1736</c:v>
                </c:pt>
                <c:pt idx="8">
                  <c:v>3.7963</c:v>
                </c:pt>
                <c:pt idx="9">
                  <c:v>4.438</c:v>
                </c:pt>
                <c:pt idx="10">
                  <c:v>5.076</c:v>
                </c:pt>
                <c:pt idx="11">
                  <c:v>6.036</c:v>
                </c:pt>
                <c:pt idx="12">
                  <c:v>6.498</c:v>
                </c:pt>
              </c:numCache>
            </c:numRef>
          </c:yVal>
          <c:smooth val="0"/>
        </c:ser>
        <c:ser>
          <c:idx val="2"/>
          <c:order val="2"/>
          <c:tx>
            <c:v>7V DCDT</c:v>
          </c:tx>
          <c:spPr>
            <a:ln w="47625">
              <a:noFill/>
            </a:ln>
          </c:spPr>
          <c:trendline>
            <c:name>7V Trendline</c:name>
            <c:trendlineType val="linear"/>
            <c:intercept val="0.0"/>
            <c:dispRSqr val="0"/>
            <c:dispEq val="0"/>
          </c:trendline>
          <c:xVal>
            <c:numRef>
              <c:f>Sheet1!$A$78:$A$90</c:f>
              <c:numCache>
                <c:formatCode>General</c:formatCode>
                <c:ptCount val="13"/>
                <c:pt idx="0">
                  <c:v>0.0</c:v>
                </c:pt>
                <c:pt idx="1">
                  <c:v>0.0625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1.0</c:v>
                </c:pt>
                <c:pt idx="11">
                  <c:v>1.25</c:v>
                </c:pt>
                <c:pt idx="12">
                  <c:v>1.5</c:v>
                </c:pt>
              </c:numCache>
            </c:numRef>
          </c:xVal>
          <c:yVal>
            <c:numRef>
              <c:f>Sheet1!$D$78:$D$88</c:f>
              <c:numCache>
                <c:formatCode>General</c:formatCode>
                <c:ptCount val="11"/>
                <c:pt idx="0">
                  <c:v>0.0013</c:v>
                </c:pt>
                <c:pt idx="4">
                  <c:v>1.4439</c:v>
                </c:pt>
                <c:pt idx="6">
                  <c:v>2.9022</c:v>
                </c:pt>
                <c:pt idx="8">
                  <c:v>4.3592</c:v>
                </c:pt>
                <c:pt idx="10">
                  <c:v>5.817</c:v>
                </c:pt>
              </c:numCache>
            </c:numRef>
          </c:yVal>
          <c:smooth val="0"/>
        </c:ser>
        <c:ser>
          <c:idx val="3"/>
          <c:order val="3"/>
          <c:tx>
            <c:v>Linear 6V DCDT</c:v>
          </c:tx>
          <c:spPr>
            <a:ln w="47625">
              <a:noFill/>
            </a:ln>
          </c:spPr>
          <c:trendline>
            <c:name>Linear 6V Trendline</c:name>
            <c:trendlineType val="linear"/>
            <c:intercept val="0.0"/>
            <c:dispRSqr val="0"/>
            <c:dispEq val="0"/>
          </c:trendline>
          <c:xVal>
            <c:numRef>
              <c:f>Sheet1!$A$78:$A$88</c:f>
              <c:numCache>
                <c:formatCode>General</c:formatCode>
                <c:ptCount val="11"/>
                <c:pt idx="0">
                  <c:v>0.0</c:v>
                </c:pt>
                <c:pt idx="1">
                  <c:v>0.0625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1.0</c:v>
                </c:pt>
              </c:numCache>
            </c:numRef>
          </c:xVal>
          <c:yVal>
            <c:numRef>
              <c:f>Sheet1!$C$78:$C$88</c:f>
              <c:numCache>
                <c:formatCode>General</c:formatCode>
                <c:ptCount val="11"/>
                <c:pt idx="0">
                  <c:v>-0.0011</c:v>
                </c:pt>
                <c:pt idx="1">
                  <c:v>0.3147</c:v>
                </c:pt>
                <c:pt idx="2">
                  <c:v>0.6311</c:v>
                </c:pt>
                <c:pt idx="3">
                  <c:v>0.9447</c:v>
                </c:pt>
                <c:pt idx="4">
                  <c:v>1.2621</c:v>
                </c:pt>
                <c:pt idx="5">
                  <c:v>1.8973</c:v>
                </c:pt>
                <c:pt idx="6">
                  <c:v>2.532</c:v>
                </c:pt>
                <c:pt idx="7">
                  <c:v>3.1736</c:v>
                </c:pt>
                <c:pt idx="8">
                  <c:v>3.7963</c:v>
                </c:pt>
                <c:pt idx="9">
                  <c:v>4.438</c:v>
                </c:pt>
                <c:pt idx="10">
                  <c:v>5.076</c:v>
                </c:pt>
              </c:numCache>
            </c:numRef>
          </c:yVal>
          <c:smooth val="0"/>
        </c:ser>
        <c:ser>
          <c:idx val="4"/>
          <c:order val="4"/>
          <c:tx>
            <c:v>Linear 7V DCDT</c:v>
          </c:tx>
          <c:spPr>
            <a:ln w="47625">
              <a:noFill/>
            </a:ln>
          </c:spPr>
          <c:trendline>
            <c:name>Linear 5V Trendline</c:name>
            <c:trendlineType val="linear"/>
            <c:intercept val="0.0"/>
            <c:dispRSqr val="0"/>
            <c:dispEq val="0"/>
          </c:trendline>
          <c:xVal>
            <c:numRef>
              <c:f>Sheet1!$A$78:$A$88</c:f>
              <c:numCache>
                <c:formatCode>General</c:formatCode>
                <c:ptCount val="11"/>
                <c:pt idx="0">
                  <c:v>0.0</c:v>
                </c:pt>
                <c:pt idx="1">
                  <c:v>0.0625</c:v>
                </c:pt>
                <c:pt idx="2">
                  <c:v>0.125</c:v>
                </c:pt>
                <c:pt idx="3">
                  <c:v>0.1875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1.0</c:v>
                </c:pt>
              </c:numCache>
            </c:numRef>
          </c:xVal>
          <c:yVal>
            <c:numRef>
              <c:f>Sheet1!$B$78:$B$88</c:f>
              <c:numCache>
                <c:formatCode>General</c:formatCode>
                <c:ptCount val="11"/>
                <c:pt idx="0">
                  <c:v>0.008</c:v>
                </c:pt>
                <c:pt idx="1">
                  <c:v>0.2796</c:v>
                </c:pt>
                <c:pt idx="2">
                  <c:v>0.5522</c:v>
                </c:pt>
                <c:pt idx="3">
                  <c:v>0.8238</c:v>
                </c:pt>
                <c:pt idx="4">
                  <c:v>1.0881</c:v>
                </c:pt>
                <c:pt idx="5">
                  <c:v>1.6321</c:v>
                </c:pt>
                <c:pt idx="6">
                  <c:v>2.1751</c:v>
                </c:pt>
                <c:pt idx="7">
                  <c:v>2.7114</c:v>
                </c:pt>
                <c:pt idx="8">
                  <c:v>3.2536</c:v>
                </c:pt>
                <c:pt idx="9">
                  <c:v>3.7894</c:v>
                </c:pt>
                <c:pt idx="10">
                  <c:v>4.3179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375160"/>
        <c:axId val="-2099726936"/>
      </c:scatterChart>
      <c:valAx>
        <c:axId val="-2102375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Gage Size (in.)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726936"/>
        <c:crosses val="autoZero"/>
        <c:crossBetween val="midCat"/>
      </c:valAx>
      <c:valAx>
        <c:axId val="-209972693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DCDT</a:t>
                </a:r>
                <a:r>
                  <a:rPr lang="en-US" baseline="0"/>
                  <a:t> Output (V)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375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176225082805"/>
          <c:y val="0.431628465470156"/>
          <c:w val="0.17092546983245"/>
          <c:h val="0.43363915542945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Theoretical Deflection</c:v>
          </c:tx>
          <c:spPr>
            <a:ln w="47625">
              <a:noFill/>
            </a:ln>
          </c:spPr>
          <c:xVal>
            <c:numRef>
              <c:f>Sheet1!$F$170:$F$181</c:f>
              <c:numCache>
                <c:formatCode>General</c:formatCode>
                <c:ptCount val="12"/>
                <c:pt idx="0">
                  <c:v>14.25</c:v>
                </c:pt>
                <c:pt idx="1">
                  <c:v>13.25</c:v>
                </c:pt>
                <c:pt idx="2">
                  <c:v>12.25</c:v>
                </c:pt>
                <c:pt idx="3">
                  <c:v>11.25</c:v>
                </c:pt>
                <c:pt idx="4">
                  <c:v>10.25</c:v>
                </c:pt>
                <c:pt idx="5">
                  <c:v>9.25</c:v>
                </c:pt>
                <c:pt idx="6">
                  <c:v>8.25</c:v>
                </c:pt>
                <c:pt idx="7">
                  <c:v>7.25</c:v>
                </c:pt>
                <c:pt idx="8">
                  <c:v>6.25</c:v>
                </c:pt>
                <c:pt idx="9">
                  <c:v>5.25</c:v>
                </c:pt>
                <c:pt idx="10">
                  <c:v>4.25</c:v>
                </c:pt>
                <c:pt idx="11">
                  <c:v>3.25</c:v>
                </c:pt>
              </c:numCache>
            </c:numRef>
          </c:xVal>
          <c:yVal>
            <c:numRef>
              <c:f>Sheet1!$G$170:$G$181</c:f>
              <c:numCache>
                <c:formatCode>0.0000</c:formatCode>
                <c:ptCount val="12"/>
                <c:pt idx="0">
                  <c:v>0.428126239235774</c:v>
                </c:pt>
                <c:pt idx="1">
                  <c:v>0.383134296408525</c:v>
                </c:pt>
                <c:pt idx="2">
                  <c:v>0.338586216135116</c:v>
                </c:pt>
                <c:pt idx="3">
                  <c:v>0.294925860969388</c:v>
                </c:pt>
                <c:pt idx="4">
                  <c:v>0.252597093465178</c:v>
                </c:pt>
                <c:pt idx="5">
                  <c:v>0.212043776176329</c:v>
                </c:pt>
                <c:pt idx="6">
                  <c:v>0.173709771656678</c:v>
                </c:pt>
                <c:pt idx="7">
                  <c:v>0.138038942460067</c:v>
                </c:pt>
                <c:pt idx="8">
                  <c:v>0.105475151140336</c:v>
                </c:pt>
                <c:pt idx="9">
                  <c:v>0.0764622602513227</c:v>
                </c:pt>
                <c:pt idx="10">
                  <c:v>0.0514441323468688</c:v>
                </c:pt>
                <c:pt idx="11">
                  <c:v>0.0308646299808136</c:v>
                </c:pt>
              </c:numCache>
            </c:numRef>
          </c:yVal>
          <c:smooth val="0"/>
        </c:ser>
        <c:ser>
          <c:idx val="1"/>
          <c:order val="1"/>
          <c:tx>
            <c:v>DCDT Measured Deflection</c:v>
          </c:tx>
          <c:spPr>
            <a:ln w="47625">
              <a:noFill/>
            </a:ln>
          </c:spPr>
          <c:xVal>
            <c:numRef>
              <c:f>Sheet1!$F$170:$F$181</c:f>
              <c:numCache>
                <c:formatCode>General</c:formatCode>
                <c:ptCount val="12"/>
                <c:pt idx="0">
                  <c:v>14.25</c:v>
                </c:pt>
                <c:pt idx="1">
                  <c:v>13.25</c:v>
                </c:pt>
                <c:pt idx="2">
                  <c:v>12.25</c:v>
                </c:pt>
                <c:pt idx="3">
                  <c:v>11.25</c:v>
                </c:pt>
                <c:pt idx="4">
                  <c:v>10.25</c:v>
                </c:pt>
                <c:pt idx="5">
                  <c:v>9.25</c:v>
                </c:pt>
                <c:pt idx="6">
                  <c:v>8.25</c:v>
                </c:pt>
                <c:pt idx="7">
                  <c:v>7.25</c:v>
                </c:pt>
                <c:pt idx="8">
                  <c:v>6.25</c:v>
                </c:pt>
                <c:pt idx="9">
                  <c:v>5.25</c:v>
                </c:pt>
                <c:pt idx="10">
                  <c:v>4.25</c:v>
                </c:pt>
                <c:pt idx="11">
                  <c:v>3.25</c:v>
                </c:pt>
              </c:numCache>
            </c:numRef>
          </c:xVal>
          <c:yVal>
            <c:numRef>
              <c:f>Sheet1!$H$170:$H$181</c:f>
              <c:numCache>
                <c:formatCode>0.0000</c:formatCode>
                <c:ptCount val="12"/>
                <c:pt idx="0">
                  <c:v>0.390828402366864</c:v>
                </c:pt>
                <c:pt idx="1">
                  <c:v>0.344003944773175</c:v>
                </c:pt>
                <c:pt idx="2">
                  <c:v>0.288757396449704</c:v>
                </c:pt>
                <c:pt idx="3">
                  <c:v>0.249901380670611</c:v>
                </c:pt>
                <c:pt idx="4">
                  <c:v>0.20577909270217</c:v>
                </c:pt>
                <c:pt idx="5">
                  <c:v>0.167297830374753</c:v>
                </c:pt>
                <c:pt idx="6">
                  <c:v>0.128639053254438</c:v>
                </c:pt>
                <c:pt idx="7">
                  <c:v>0.0940039447731755</c:v>
                </c:pt>
                <c:pt idx="8">
                  <c:v>0.0665285996055227</c:v>
                </c:pt>
                <c:pt idx="9">
                  <c:v>0.0431558185404339</c:v>
                </c:pt>
                <c:pt idx="10">
                  <c:v>0.0239842209072978</c:v>
                </c:pt>
                <c:pt idx="11">
                  <c:v>0.00970414201183431</c:v>
                </c:pt>
              </c:numCache>
            </c:numRef>
          </c:yVal>
          <c:smooth val="0"/>
        </c:ser>
        <c:ser>
          <c:idx val="2"/>
          <c:order val="2"/>
          <c:tx>
            <c:v>Dial Gage Measured Deflection</c:v>
          </c:tx>
          <c:spPr>
            <a:ln w="47625">
              <a:noFill/>
            </a:ln>
          </c:spPr>
          <c:xVal>
            <c:numRef>
              <c:f>Sheet1!$F$170:$F$181</c:f>
              <c:numCache>
                <c:formatCode>General</c:formatCode>
                <c:ptCount val="12"/>
                <c:pt idx="0">
                  <c:v>14.25</c:v>
                </c:pt>
                <c:pt idx="1">
                  <c:v>13.25</c:v>
                </c:pt>
                <c:pt idx="2">
                  <c:v>12.25</c:v>
                </c:pt>
                <c:pt idx="3">
                  <c:v>11.25</c:v>
                </c:pt>
                <c:pt idx="4">
                  <c:v>10.25</c:v>
                </c:pt>
                <c:pt idx="5">
                  <c:v>9.25</c:v>
                </c:pt>
                <c:pt idx="6">
                  <c:v>8.25</c:v>
                </c:pt>
                <c:pt idx="7">
                  <c:v>7.25</c:v>
                </c:pt>
                <c:pt idx="8">
                  <c:v>6.25</c:v>
                </c:pt>
                <c:pt idx="9">
                  <c:v>5.25</c:v>
                </c:pt>
                <c:pt idx="10">
                  <c:v>4.25</c:v>
                </c:pt>
                <c:pt idx="11">
                  <c:v>3.25</c:v>
                </c:pt>
              </c:numCache>
            </c:numRef>
          </c:xVal>
          <c:yVal>
            <c:numRef>
              <c:f>Sheet1!$I$170:$I$181</c:f>
              <c:numCache>
                <c:formatCode>General</c:formatCode>
                <c:ptCount val="12"/>
                <c:pt idx="0">
                  <c:v>0.352</c:v>
                </c:pt>
                <c:pt idx="1">
                  <c:v>0.324</c:v>
                </c:pt>
                <c:pt idx="2">
                  <c:v>0.285</c:v>
                </c:pt>
                <c:pt idx="3">
                  <c:v>0.243</c:v>
                </c:pt>
                <c:pt idx="4">
                  <c:v>0.205</c:v>
                </c:pt>
                <c:pt idx="5">
                  <c:v>0.165</c:v>
                </c:pt>
                <c:pt idx="6">
                  <c:v>0.131</c:v>
                </c:pt>
                <c:pt idx="7">
                  <c:v>0.0959999999999999</c:v>
                </c:pt>
                <c:pt idx="8">
                  <c:v>0.0669999999999999</c:v>
                </c:pt>
                <c:pt idx="9">
                  <c:v>0.044</c:v>
                </c:pt>
                <c:pt idx="10">
                  <c:v>0.022</c:v>
                </c:pt>
                <c:pt idx="11">
                  <c:v>0.00900000000000001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577480"/>
        <c:axId val="-2116440584"/>
      </c:scatterChart>
      <c:valAx>
        <c:axId val="-2116577480"/>
        <c:scaling>
          <c:orientation val="minMax"/>
          <c:max val="14.5"/>
          <c:min val="3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  <a:r>
                  <a:rPr lang="en-US" baseline="0"/>
                  <a:t> from base (in.)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440584"/>
        <c:crosses val="autoZero"/>
        <c:crossBetween val="midCat"/>
      </c:valAx>
      <c:valAx>
        <c:axId val="-2116440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Deflection (in.)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-2116577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2675238596807"/>
          <c:y val="0.606490352828034"/>
          <c:w val="0.233494490724891"/>
          <c:h val="0.18396561880146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184150</xdr:rowOff>
    </xdr:from>
    <xdr:to>
      <xdr:col>10</xdr:col>
      <xdr:colOff>254000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42</xdr:row>
      <xdr:rowOff>38100</xdr:rowOff>
    </xdr:from>
    <xdr:to>
      <xdr:col>10</xdr:col>
      <xdr:colOff>254000</xdr:colOff>
      <xdr:row>70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92</xdr:row>
      <xdr:rowOff>31750</xdr:rowOff>
    </xdr:from>
    <xdr:to>
      <xdr:col>9</xdr:col>
      <xdr:colOff>812800</xdr:colOff>
      <xdr:row>116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368300</xdr:colOff>
      <xdr:row>182</xdr:row>
      <xdr:rowOff>6350</xdr:rowOff>
    </xdr:from>
    <xdr:to>
      <xdr:col>9</xdr:col>
      <xdr:colOff>723900</xdr:colOff>
      <xdr:row>203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"/>
  <sheetViews>
    <sheetView tabSelected="1" topLeftCell="A173" workbookViewId="0">
      <selection activeCell="C211" sqref="C211"/>
    </sheetView>
  </sheetViews>
  <sheetFormatPr baseColWidth="10" defaultRowHeight="15" x14ac:dyDescent="0"/>
  <cols>
    <col min="4" max="4" width="12.1640625" bestFit="1" customWidth="1"/>
  </cols>
  <sheetData>
    <row r="1" spans="1:3" ht="16" thickBot="1">
      <c r="A1" s="1">
        <v>0</v>
      </c>
      <c r="B1" s="2">
        <v>0.11</v>
      </c>
      <c r="C1" s="2">
        <v>0.112</v>
      </c>
    </row>
    <row r="2" spans="1:3" ht="16" thickBot="1">
      <c r="A2" s="3">
        <v>6.25E-2</v>
      </c>
      <c r="B2" s="4">
        <v>0.17299999999999999</v>
      </c>
      <c r="C2" s="4">
        <v>0.17499999999999999</v>
      </c>
    </row>
    <row r="3" spans="1:3" ht="16" thickBot="1">
      <c r="A3" s="3">
        <v>0.125</v>
      </c>
      <c r="B3" s="4">
        <v>0.23499999999999999</v>
      </c>
      <c r="C3" s="4">
        <v>0.23699999999999999</v>
      </c>
    </row>
    <row r="4" spans="1:3" ht="16" thickBot="1">
      <c r="A4" s="3">
        <v>0.1875</v>
      </c>
      <c r="B4" s="4">
        <v>0.29799999999999999</v>
      </c>
      <c r="C4" s="4">
        <v>0.3</v>
      </c>
    </row>
    <row r="5" spans="1:3" ht="16" thickBot="1">
      <c r="A5" s="3">
        <v>0.25</v>
      </c>
      <c r="B5" s="4">
        <v>0.36099999999999999</v>
      </c>
      <c r="C5" s="4">
        <v>0.36199999999999999</v>
      </c>
    </row>
    <row r="6" spans="1:3" ht="16" thickBot="1">
      <c r="A6" s="3">
        <v>0.375</v>
      </c>
      <c r="B6" s="4">
        <v>0.48699999999999999</v>
      </c>
      <c r="C6" s="4">
        <v>0.48899999999999999</v>
      </c>
    </row>
    <row r="7" spans="1:3" ht="16" thickBot="1">
      <c r="A7" s="3">
        <v>0.5</v>
      </c>
      <c r="B7" s="4">
        <v>0.61199999999999999</v>
      </c>
      <c r="C7" s="4">
        <v>0.61199999999999999</v>
      </c>
    </row>
    <row r="8" spans="1:3" ht="16" thickBot="1">
      <c r="A8" s="3">
        <v>0.625</v>
      </c>
      <c r="B8" s="4">
        <v>0.73699999999999999</v>
      </c>
      <c r="C8" s="4">
        <v>0.73699999999999999</v>
      </c>
    </row>
    <row r="9" spans="1:3" ht="16" thickBot="1">
      <c r="A9" s="3">
        <v>0.75</v>
      </c>
      <c r="B9" s="4">
        <v>0.86199999999999999</v>
      </c>
      <c r="C9" s="4">
        <v>0.86199999999999999</v>
      </c>
    </row>
    <row r="76" spans="1:8">
      <c r="F76" t="s">
        <v>0</v>
      </c>
      <c r="G76" s="9">
        <v>52</v>
      </c>
      <c r="H76" t="s">
        <v>1</v>
      </c>
    </row>
    <row r="77" spans="1:8" ht="16" thickBot="1"/>
    <row r="78" spans="1:8" ht="16" thickBot="1">
      <c r="A78" s="5">
        <v>0</v>
      </c>
      <c r="B78" s="6">
        <v>8.0000000000000002E-3</v>
      </c>
      <c r="C78" s="6">
        <v>-1.1000000000000001E-3</v>
      </c>
      <c r="D78" s="6">
        <v>1.2999999999999999E-3</v>
      </c>
      <c r="F78" s="10">
        <f>(0.025/100)*B78 + (0.0001*100)</f>
        <v>1.0002E-2</v>
      </c>
      <c r="G78" s="10">
        <f>-1*(0.025/100)*C78 + (0.0001*100)</f>
        <v>1.0000274999999999E-2</v>
      </c>
      <c r="H78" s="10">
        <f t="shared" ref="G78:H87" si="0">(0.025/100)*D78 + (0.0001*100)</f>
        <v>1.0000325000000001E-2</v>
      </c>
    </row>
    <row r="79" spans="1:8" ht="16" thickBot="1">
      <c r="A79" s="7">
        <v>6.25E-2</v>
      </c>
      <c r="B79" s="8">
        <v>0.27960000000000002</v>
      </c>
      <c r="C79" s="8">
        <v>0.31469999999999998</v>
      </c>
      <c r="D79" s="8"/>
      <c r="F79" s="10">
        <f t="shared" ref="F79:F88" si="1">(0.025/100)*B79 + (0.0001*100)</f>
        <v>1.00699E-2</v>
      </c>
      <c r="G79" s="10">
        <f t="shared" si="0"/>
        <v>1.0078675E-2</v>
      </c>
      <c r="H79" s="10"/>
    </row>
    <row r="80" spans="1:8" ht="16" thickBot="1">
      <c r="A80" s="7">
        <v>0.125</v>
      </c>
      <c r="B80" s="8">
        <v>0.55220000000000002</v>
      </c>
      <c r="C80" s="8">
        <v>0.63109999999999999</v>
      </c>
      <c r="D80" s="8"/>
      <c r="F80" s="10">
        <f t="shared" si="1"/>
        <v>1.0138050000000001E-2</v>
      </c>
      <c r="G80" s="10">
        <f t="shared" si="0"/>
        <v>1.0157775000000001E-2</v>
      </c>
      <c r="H80" s="10"/>
    </row>
    <row r="81" spans="1:8" ht="16" thickBot="1">
      <c r="A81" s="7">
        <v>0.1875</v>
      </c>
      <c r="B81" s="8">
        <v>0.82379999999999998</v>
      </c>
      <c r="C81" s="8">
        <v>0.94469999999999998</v>
      </c>
      <c r="D81" s="8"/>
      <c r="F81" s="10">
        <f t="shared" si="1"/>
        <v>1.020595E-2</v>
      </c>
      <c r="G81" s="10">
        <f t="shared" si="0"/>
        <v>1.0236175E-2</v>
      </c>
      <c r="H81" s="10"/>
    </row>
    <row r="82" spans="1:8" ht="16" thickBot="1">
      <c r="A82" s="7">
        <v>0.25</v>
      </c>
      <c r="B82" s="8">
        <v>1.0881000000000001</v>
      </c>
      <c r="C82" s="8">
        <v>1.2621</v>
      </c>
      <c r="D82" s="8">
        <v>1.4439</v>
      </c>
      <c r="F82" s="10">
        <f t="shared" si="1"/>
        <v>1.0272025000000001E-2</v>
      </c>
      <c r="G82" s="10">
        <f t="shared" si="0"/>
        <v>1.0315525000000001E-2</v>
      </c>
      <c r="H82" s="10">
        <f t="shared" si="0"/>
        <v>1.0360975E-2</v>
      </c>
    </row>
    <row r="83" spans="1:8" ht="16" thickBot="1">
      <c r="A83" s="7">
        <v>0.375</v>
      </c>
      <c r="B83" s="8">
        <v>1.6321000000000001</v>
      </c>
      <c r="C83" s="8">
        <v>1.8973</v>
      </c>
      <c r="D83" s="8"/>
      <c r="F83" s="10">
        <f t="shared" si="1"/>
        <v>1.0408025E-2</v>
      </c>
      <c r="G83" s="10">
        <f t="shared" si="0"/>
        <v>1.0474325E-2</v>
      </c>
      <c r="H83" s="10"/>
    </row>
    <row r="84" spans="1:8" ht="16" thickBot="1">
      <c r="A84" s="7">
        <v>0.5</v>
      </c>
      <c r="B84" s="8">
        <v>2.1751</v>
      </c>
      <c r="C84" s="8">
        <v>2.532</v>
      </c>
      <c r="D84" s="8">
        <v>2.9022000000000001</v>
      </c>
      <c r="F84" s="10">
        <f t="shared" si="1"/>
        <v>1.0543775E-2</v>
      </c>
      <c r="G84" s="10">
        <f t="shared" si="0"/>
        <v>1.0633E-2</v>
      </c>
      <c r="H84" s="10">
        <f t="shared" si="0"/>
        <v>1.072555E-2</v>
      </c>
    </row>
    <row r="85" spans="1:8" ht="16" thickBot="1">
      <c r="A85" s="7">
        <v>0.625</v>
      </c>
      <c r="B85" s="8">
        <v>2.7113999999999998</v>
      </c>
      <c r="C85" s="8">
        <v>3.1736</v>
      </c>
      <c r="D85" s="8"/>
      <c r="F85" s="10">
        <f t="shared" si="1"/>
        <v>1.0677850000000001E-2</v>
      </c>
      <c r="G85" s="10">
        <f t="shared" si="0"/>
        <v>1.07934E-2</v>
      </c>
      <c r="H85" s="10"/>
    </row>
    <row r="86" spans="1:8" ht="16" thickBot="1">
      <c r="A86" s="7">
        <v>0.75</v>
      </c>
      <c r="B86" s="8">
        <v>3.2536</v>
      </c>
      <c r="C86" s="8">
        <v>3.7963</v>
      </c>
      <c r="D86" s="8">
        <v>4.3592000000000004</v>
      </c>
      <c r="F86" s="10">
        <f t="shared" si="1"/>
        <v>1.0813400000000001E-2</v>
      </c>
      <c r="G86" s="10">
        <f t="shared" si="0"/>
        <v>1.0949075000000001E-2</v>
      </c>
      <c r="H86" s="10">
        <f t="shared" si="0"/>
        <v>1.10898E-2</v>
      </c>
    </row>
    <row r="87" spans="1:8" ht="16" thickBot="1">
      <c r="A87" s="7">
        <v>0.875</v>
      </c>
      <c r="B87" s="8">
        <v>3.7894000000000001</v>
      </c>
      <c r="C87" s="8">
        <v>4.4379999999999997</v>
      </c>
      <c r="D87" s="8"/>
      <c r="F87" s="10">
        <f t="shared" si="1"/>
        <v>1.094735E-2</v>
      </c>
      <c r="G87" s="10">
        <f t="shared" si="0"/>
        <v>1.11095E-2</v>
      </c>
      <c r="H87" s="10"/>
    </row>
    <row r="88" spans="1:8" ht="16" thickBot="1">
      <c r="A88" s="7">
        <v>1</v>
      </c>
      <c r="B88" s="8">
        <v>4.3178999999999998</v>
      </c>
      <c r="C88" s="8">
        <v>5.0759999999999996</v>
      </c>
      <c r="D88" s="8">
        <v>5.8170000000000002</v>
      </c>
      <c r="F88" s="10">
        <f t="shared" si="1"/>
        <v>1.1079475E-2</v>
      </c>
      <c r="G88" s="11">
        <f>(0.03/100)*C88 + (0.001*9)</f>
        <v>1.0522800000000001E-2</v>
      </c>
      <c r="H88" s="11">
        <f>(0.03/100)*D88 + (0.001*9)</f>
        <v>1.07451E-2</v>
      </c>
    </row>
    <row r="89" spans="1:8" ht="16" thickBot="1">
      <c r="A89" s="7">
        <v>1.25</v>
      </c>
      <c r="B89" s="8">
        <v>5.0529999999999999</v>
      </c>
      <c r="C89" s="8">
        <v>6.0359999999999996</v>
      </c>
      <c r="D89" s="8"/>
      <c r="F89" s="11">
        <f>(0.03/100)*B89 + (0.001*9)</f>
        <v>1.0515900000000002E-2</v>
      </c>
      <c r="G89" s="11">
        <f>(0.03/100)*C89 + (0.001*9)</f>
        <v>1.0810800000000001E-2</v>
      </c>
      <c r="H89" s="11"/>
    </row>
    <row r="90" spans="1:8" ht="16" thickBot="1">
      <c r="A90" s="7">
        <v>1.5</v>
      </c>
      <c r="B90" s="8">
        <v>5.2389999999999999</v>
      </c>
      <c r="C90" s="8">
        <v>6.4980000000000002</v>
      </c>
      <c r="D90" s="8"/>
      <c r="F90" s="11">
        <f>(0.03/100)*B90 + (0.001*9)</f>
        <v>1.0571700000000002E-2</v>
      </c>
      <c r="G90" s="11">
        <f>(0.03/100)*C90 + (0.001*9)</f>
        <v>1.0949400000000001E-2</v>
      </c>
      <c r="H90" s="11"/>
    </row>
    <row r="120" spans="1:5" ht="16" thickBot="1"/>
    <row r="121" spans="1:5" ht="16" thickBot="1">
      <c r="A121" s="5">
        <v>7.6399999999999996E-2</v>
      </c>
      <c r="B121" s="6">
        <v>-1.9051</v>
      </c>
      <c r="D121" s="10">
        <f>-1*(0.025/100)*A121 + (0.0001*100)</f>
        <v>9.9809000000000009E-3</v>
      </c>
      <c r="E121" s="10">
        <f>-1*(0.025/100)*B121 + (0.0001*100)</f>
        <v>1.0476275E-2</v>
      </c>
    </row>
    <row r="122" spans="1:5" ht="16" thickBot="1">
      <c r="A122" s="7">
        <v>7.1999999999999995E-2</v>
      </c>
      <c r="B122" s="8">
        <v>-1.6720999999999999</v>
      </c>
      <c r="D122" s="10">
        <f t="shared" ref="D122:E132" si="2">-1*(0.025/100)*A122 + (0.0001*100)</f>
        <v>9.9819999999999996E-3</v>
      </c>
      <c r="E122" s="10">
        <f t="shared" si="2"/>
        <v>1.0418025000000001E-2</v>
      </c>
    </row>
    <row r="123" spans="1:5" ht="16" thickBot="1">
      <c r="A123" s="7">
        <v>5.8999999999999997E-2</v>
      </c>
      <c r="B123" s="8">
        <v>-1.405</v>
      </c>
      <c r="D123" s="10">
        <f t="shared" si="2"/>
        <v>9.9852500000000011E-3</v>
      </c>
      <c r="E123" s="10">
        <f t="shared" si="2"/>
        <v>1.0351249999999999E-2</v>
      </c>
    </row>
    <row r="124" spans="1:5" ht="16" thickBot="1">
      <c r="A124" s="7">
        <v>5.1999999999999998E-2</v>
      </c>
      <c r="B124" s="8">
        <v>-1.2150000000000001</v>
      </c>
      <c r="D124" s="10">
        <f t="shared" si="2"/>
        <v>9.9869999999999994E-3</v>
      </c>
      <c r="E124" s="10">
        <f t="shared" si="2"/>
        <v>1.030375E-2</v>
      </c>
    </row>
    <row r="125" spans="1:5" ht="16" thickBot="1">
      <c r="A125" s="7">
        <v>-2.7000000000000001E-3</v>
      </c>
      <c r="B125" s="8">
        <v>-1.046</v>
      </c>
      <c r="D125" s="10">
        <f t="shared" si="2"/>
        <v>1.0000675000000001E-2</v>
      </c>
      <c r="E125" s="10">
        <f t="shared" si="2"/>
        <v>1.02615E-2</v>
      </c>
    </row>
    <row r="126" spans="1:5" ht="16" thickBot="1">
      <c r="A126" s="7">
        <v>-1.2999999999999999E-2</v>
      </c>
      <c r="B126" s="8">
        <v>-0.86119999999999997</v>
      </c>
      <c r="D126" s="10">
        <f t="shared" si="2"/>
        <v>1.000325E-2</v>
      </c>
      <c r="E126" s="10">
        <f t="shared" si="2"/>
        <v>1.02153E-2</v>
      </c>
    </row>
    <row r="127" spans="1:5" ht="16" thickBot="1">
      <c r="A127" s="7">
        <v>-3.7900000000000003E-2</v>
      </c>
      <c r="B127" s="8">
        <v>-0.69010000000000005</v>
      </c>
      <c r="D127" s="10">
        <f t="shared" si="2"/>
        <v>1.0009475E-2</v>
      </c>
      <c r="E127" s="10">
        <f t="shared" si="2"/>
        <v>1.0172525E-2</v>
      </c>
    </row>
    <row r="128" spans="1:5" ht="16" thickBot="1">
      <c r="A128" s="7">
        <v>-4.82E-2</v>
      </c>
      <c r="B128" s="8">
        <v>-0.52480000000000004</v>
      </c>
      <c r="D128" s="10">
        <f t="shared" si="2"/>
        <v>1.001205E-2</v>
      </c>
      <c r="E128" s="10">
        <f t="shared" si="2"/>
        <v>1.01312E-2</v>
      </c>
    </row>
    <row r="129" spans="1:5" ht="16" thickBot="1">
      <c r="A129" s="7">
        <v>-7.8700000000000006E-2</v>
      </c>
      <c r="B129" s="8">
        <v>-0.41599999999999998</v>
      </c>
      <c r="D129" s="10">
        <f t="shared" si="2"/>
        <v>1.0019675E-2</v>
      </c>
      <c r="E129" s="10">
        <f t="shared" si="2"/>
        <v>1.0104E-2</v>
      </c>
    </row>
    <row r="130" spans="1:5" ht="16" thickBot="1">
      <c r="A130" s="7">
        <v>-0.10290000000000001</v>
      </c>
      <c r="B130" s="8">
        <v>-0.32169999999999999</v>
      </c>
      <c r="D130" s="10">
        <f t="shared" si="2"/>
        <v>1.0025725000000001E-2</v>
      </c>
      <c r="E130" s="10">
        <f t="shared" si="2"/>
        <v>1.0080425E-2</v>
      </c>
    </row>
    <row r="131" spans="1:5" ht="16" thickBot="1">
      <c r="A131" s="7">
        <v>-0.1371</v>
      </c>
      <c r="B131" s="8">
        <v>-0.25869999999999999</v>
      </c>
      <c r="D131" s="10">
        <f t="shared" si="2"/>
        <v>1.0034275E-2</v>
      </c>
      <c r="E131" s="10">
        <f t="shared" si="2"/>
        <v>1.0064675E-2</v>
      </c>
    </row>
    <row r="132" spans="1:5" ht="16" thickBot="1">
      <c r="A132" s="7">
        <v>-0.15770000000000001</v>
      </c>
      <c r="B132" s="8">
        <v>-0.2069</v>
      </c>
      <c r="D132" s="10">
        <f t="shared" si="2"/>
        <v>1.0039424999999999E-2</v>
      </c>
      <c r="E132" s="10">
        <f t="shared" si="2"/>
        <v>1.0051725000000001E-2</v>
      </c>
    </row>
    <row r="135" spans="1:5">
      <c r="A135" s="12">
        <f>1/(5.07/A121)</f>
        <v>1.5069033530571992E-2</v>
      </c>
      <c r="B135" s="12">
        <f>1/(5.07/B121)</f>
        <v>-0.37575936883629191</v>
      </c>
      <c r="C135" s="10">
        <f>ABS(B135-A135)</f>
        <v>0.39082840236686389</v>
      </c>
      <c r="D135" s="12">
        <f>1/(5.07/D121)</f>
        <v>1.9686193293885603E-3</v>
      </c>
      <c r="E135" s="12">
        <f>1/(5.07/E121)</f>
        <v>2.0663264299802761E-3</v>
      </c>
    </row>
    <row r="136" spans="1:5">
      <c r="A136" s="12">
        <f t="shared" ref="A136:B150" si="3">1/(5.07/A122)</f>
        <v>1.4201183431952662E-2</v>
      </c>
      <c r="B136" s="12">
        <f t="shared" si="3"/>
        <v>-0.32980276134122283</v>
      </c>
      <c r="C136" s="10">
        <f t="shared" ref="C136:C146" si="4">ABS(B136-A136)</f>
        <v>0.34400394477317547</v>
      </c>
      <c r="D136" s="12">
        <f t="shared" ref="D136:E146" si="5">1/(5.07/D122)</f>
        <v>1.9688362919132148E-3</v>
      </c>
      <c r="E136" s="12">
        <f t="shared" si="5"/>
        <v>2.0548372781065086E-3</v>
      </c>
    </row>
    <row r="137" spans="1:5">
      <c r="A137" s="12">
        <f t="shared" si="3"/>
        <v>1.1637080867850097E-2</v>
      </c>
      <c r="B137" s="12">
        <f t="shared" si="3"/>
        <v>-0.27712031558185402</v>
      </c>
      <c r="C137" s="10">
        <f t="shared" si="4"/>
        <v>0.28875739644970411</v>
      </c>
      <c r="D137" s="12">
        <f t="shared" si="5"/>
        <v>1.9694773175542406E-3</v>
      </c>
      <c r="E137" s="12">
        <f t="shared" si="5"/>
        <v>2.0416666666666665E-3</v>
      </c>
    </row>
    <row r="138" spans="1:5">
      <c r="A138" s="12">
        <f t="shared" si="3"/>
        <v>1.0256410256410255E-2</v>
      </c>
      <c r="B138" s="12">
        <f t="shared" si="3"/>
        <v>-0.23964497041420119</v>
      </c>
      <c r="C138" s="10">
        <f t="shared" si="4"/>
        <v>0.24990138067061143</v>
      </c>
      <c r="D138" s="12">
        <f t="shared" si="5"/>
        <v>1.9698224852071002E-3</v>
      </c>
      <c r="E138" s="12">
        <f t="shared" si="5"/>
        <v>2.0322978303747535E-3</v>
      </c>
    </row>
    <row r="139" spans="1:5">
      <c r="A139" s="12">
        <f t="shared" si="3"/>
        <v>-5.3254437869822483E-4</v>
      </c>
      <c r="B139" s="12">
        <f t="shared" si="3"/>
        <v>-0.20631163708086783</v>
      </c>
      <c r="C139" s="10">
        <f t="shared" si="4"/>
        <v>0.2057790927021696</v>
      </c>
      <c r="D139" s="12">
        <f t="shared" si="5"/>
        <v>1.9725197238658777E-3</v>
      </c>
      <c r="E139" s="12">
        <f t="shared" si="5"/>
        <v>2.0239644970414198E-3</v>
      </c>
    </row>
    <row r="140" spans="1:5">
      <c r="A140" s="12">
        <f t="shared" si="3"/>
        <v>-2.5641025641025637E-3</v>
      </c>
      <c r="B140" s="12">
        <f t="shared" si="3"/>
        <v>-0.16986193293885601</v>
      </c>
      <c r="C140" s="10">
        <f t="shared" si="4"/>
        <v>0.16729783037475346</v>
      </c>
      <c r="D140" s="12">
        <f t="shared" si="5"/>
        <v>1.9730276134122286E-3</v>
      </c>
      <c r="E140" s="12">
        <f t="shared" si="5"/>
        <v>2.014852071005917E-3</v>
      </c>
    </row>
    <row r="141" spans="1:5">
      <c r="A141" s="12">
        <f t="shared" si="3"/>
        <v>-7.4753451676528608E-3</v>
      </c>
      <c r="B141" s="12">
        <f t="shared" si="3"/>
        <v>-0.13611439842209072</v>
      </c>
      <c r="C141" s="10">
        <f t="shared" si="4"/>
        <v>0.12863905325443786</v>
      </c>
      <c r="D141" s="12">
        <f t="shared" si="5"/>
        <v>1.9742554240631165E-3</v>
      </c>
      <c r="E141" s="12">
        <f t="shared" si="5"/>
        <v>2.0064151873767258E-3</v>
      </c>
    </row>
    <row r="142" spans="1:5">
      <c r="A142" s="12">
        <f t="shared" si="3"/>
        <v>-9.5069033530571986E-3</v>
      </c>
      <c r="B142" s="12">
        <f t="shared" si="3"/>
        <v>-0.10351084812623275</v>
      </c>
      <c r="C142" s="10">
        <f t="shared" si="4"/>
        <v>9.4003944773175557E-2</v>
      </c>
      <c r="D142" s="12">
        <f t="shared" si="5"/>
        <v>1.9747633136094674E-3</v>
      </c>
      <c r="E142" s="12">
        <f t="shared" si="5"/>
        <v>1.9982642998027612E-3</v>
      </c>
    </row>
    <row r="143" spans="1:5">
      <c r="A143" s="12">
        <f t="shared" si="3"/>
        <v>-1.5522682445759368E-2</v>
      </c>
      <c r="B143" s="12">
        <f t="shared" si="3"/>
        <v>-8.2051282051282037E-2</v>
      </c>
      <c r="C143" s="10">
        <f t="shared" si="4"/>
        <v>6.6528599605522667E-2</v>
      </c>
      <c r="D143" s="12">
        <f t="shared" si="5"/>
        <v>1.9762672583826433E-3</v>
      </c>
      <c r="E143" s="12">
        <f t="shared" si="5"/>
        <v>1.9928994082840236E-3</v>
      </c>
    </row>
    <row r="144" spans="1:5">
      <c r="A144" s="12">
        <f t="shared" si="3"/>
        <v>-2.0295857988165682E-2</v>
      </c>
      <c r="B144" s="12">
        <f t="shared" si="3"/>
        <v>-6.3451676528599607E-2</v>
      </c>
      <c r="C144" s="10">
        <f t="shared" si="4"/>
        <v>4.3155818540433925E-2</v>
      </c>
      <c r="D144" s="12">
        <f t="shared" si="5"/>
        <v>1.9774605522682445E-3</v>
      </c>
      <c r="E144" s="12">
        <f t="shared" si="5"/>
        <v>1.9882495069033532E-3</v>
      </c>
    </row>
    <row r="145" spans="1:5">
      <c r="A145" s="12">
        <f t="shared" si="3"/>
        <v>-2.7041420118343196E-2</v>
      </c>
      <c r="B145" s="12">
        <f t="shared" si="3"/>
        <v>-5.1025641025641014E-2</v>
      </c>
      <c r="C145" s="10">
        <f t="shared" si="4"/>
        <v>2.3984220907297817E-2</v>
      </c>
      <c r="D145" s="12">
        <f t="shared" si="5"/>
        <v>1.979146942800789E-3</v>
      </c>
      <c r="E145" s="12">
        <f t="shared" si="5"/>
        <v>1.9851429980276133E-3</v>
      </c>
    </row>
    <row r="146" spans="1:5">
      <c r="A146" s="12">
        <f>1/(5.07/A132)</f>
        <v>-3.1104536489151877E-2</v>
      </c>
      <c r="B146" s="12">
        <f>1/(5.07/B132)</f>
        <v>-4.0808678500986191E-2</v>
      </c>
      <c r="C146" s="10">
        <f t="shared" si="4"/>
        <v>9.7041420118343137E-3</v>
      </c>
      <c r="D146" s="12">
        <f t="shared" si="5"/>
        <v>1.9801627218934909E-3</v>
      </c>
      <c r="E146" s="12">
        <f t="shared" si="5"/>
        <v>1.9825887573964498E-3</v>
      </c>
    </row>
    <row r="148" spans="1:5" ht="16" thickBot="1"/>
    <row r="149" spans="1:5" ht="16" thickBot="1">
      <c r="A149" s="1">
        <v>0.53</v>
      </c>
      <c r="B149" s="2">
        <v>0.17799999999999999</v>
      </c>
      <c r="D149">
        <f>ABS(A149-B149)</f>
        <v>0.35200000000000004</v>
      </c>
    </row>
    <row r="150" spans="1:5" ht="16" thickBot="1">
      <c r="A150" s="3">
        <v>0.55500000000000005</v>
      </c>
      <c r="B150" s="4">
        <v>0.23100000000000001</v>
      </c>
      <c r="D150">
        <f t="shared" ref="D150:D160" si="6">ABS(A150-B150)</f>
        <v>0.32400000000000007</v>
      </c>
    </row>
    <row r="151" spans="1:5" ht="16" thickBot="1">
      <c r="A151" s="3">
        <v>0.56999999999999995</v>
      </c>
      <c r="B151" s="4">
        <v>0.28499999999999998</v>
      </c>
      <c r="D151">
        <f t="shared" si="6"/>
        <v>0.28499999999999998</v>
      </c>
    </row>
    <row r="152" spans="1:5" ht="16" thickBot="1">
      <c r="A152" s="3">
        <v>0.58299999999999996</v>
      </c>
      <c r="B152" s="4">
        <v>0.34</v>
      </c>
      <c r="D152">
        <f t="shared" si="6"/>
        <v>0.24299999999999994</v>
      </c>
    </row>
    <row r="153" spans="1:5" ht="16" thickBot="1">
      <c r="A153" s="3">
        <v>0.59599999999999997</v>
      </c>
      <c r="B153" s="4">
        <v>0.39100000000000001</v>
      </c>
      <c r="D153">
        <f t="shared" si="6"/>
        <v>0.20499999999999996</v>
      </c>
    </row>
    <row r="154" spans="1:5" ht="16" thickBot="1">
      <c r="A154" s="3">
        <v>0.60299999999999998</v>
      </c>
      <c r="B154" s="4">
        <v>0.438</v>
      </c>
      <c r="D154">
        <f t="shared" si="6"/>
        <v>0.16499999999999998</v>
      </c>
    </row>
    <row r="155" spans="1:5" ht="16" thickBot="1">
      <c r="A155" s="3">
        <v>0.60799999999999998</v>
      </c>
      <c r="B155" s="4">
        <v>0.47699999999999998</v>
      </c>
      <c r="D155">
        <f t="shared" si="6"/>
        <v>0.13100000000000001</v>
      </c>
    </row>
    <row r="156" spans="1:5" ht="16" thickBot="1">
      <c r="A156" s="3">
        <v>0.61</v>
      </c>
      <c r="B156" s="4">
        <v>0.51400000000000001</v>
      </c>
      <c r="D156">
        <f t="shared" si="6"/>
        <v>9.5999999999999974E-2</v>
      </c>
    </row>
    <row r="157" spans="1:5" ht="16" thickBot="1">
      <c r="A157" s="3">
        <v>0.61299999999999999</v>
      </c>
      <c r="B157" s="4">
        <v>0.54600000000000004</v>
      </c>
      <c r="D157">
        <f t="shared" si="6"/>
        <v>6.6999999999999948E-2</v>
      </c>
    </row>
    <row r="158" spans="1:5" ht="16" thickBot="1">
      <c r="A158" s="3">
        <v>0.61</v>
      </c>
      <c r="B158" s="4">
        <v>0.56599999999999995</v>
      </c>
      <c r="D158">
        <f t="shared" si="6"/>
        <v>4.4000000000000039E-2</v>
      </c>
    </row>
    <row r="159" spans="1:5" ht="16" thickBot="1">
      <c r="A159" s="3">
        <v>0.60099999999999998</v>
      </c>
      <c r="B159" s="4">
        <v>0.57899999999999996</v>
      </c>
      <c r="D159">
        <f t="shared" si="6"/>
        <v>2.200000000000002E-2</v>
      </c>
    </row>
    <row r="160" spans="1:5" ht="16" thickBot="1">
      <c r="A160" s="3">
        <v>0.60099999999999998</v>
      </c>
      <c r="B160" s="4">
        <v>0.59199999999999997</v>
      </c>
      <c r="D160">
        <f t="shared" si="6"/>
        <v>9.000000000000008E-3</v>
      </c>
    </row>
    <row r="162" spans="1:9">
      <c r="A162" t="s">
        <v>2</v>
      </c>
      <c r="B162" s="13">
        <v>1</v>
      </c>
    </row>
    <row r="163" spans="1:9">
      <c r="A163" t="s">
        <v>3</v>
      </c>
      <c r="B163" s="13">
        <v>0.126</v>
      </c>
    </row>
    <row r="164" spans="1:9">
      <c r="A164" t="s">
        <v>4</v>
      </c>
      <c r="B164" s="13">
        <v>14.25</v>
      </c>
    </row>
    <row r="165" spans="1:9">
      <c r="A165" t="s">
        <v>7</v>
      </c>
      <c r="B165">
        <f>(0.023*32.17)</f>
        <v>0.73991000000000007</v>
      </c>
    </row>
    <row r="166" spans="1:9">
      <c r="A166" t="s">
        <v>8</v>
      </c>
      <c r="B166">
        <f>10*10^6</f>
        <v>10000000</v>
      </c>
    </row>
    <row r="167" spans="1:9">
      <c r="A167" t="s">
        <v>9</v>
      </c>
      <c r="B167">
        <f>(B162*(B163^3))/12</f>
        <v>1.6669800000000004E-4</v>
      </c>
    </row>
    <row r="169" spans="1:9">
      <c r="A169" t="s">
        <v>5</v>
      </c>
      <c r="B169" t="s">
        <v>6</v>
      </c>
      <c r="G169" t="s">
        <v>10</v>
      </c>
      <c r="H169" t="s">
        <v>11</v>
      </c>
      <c r="I169" t="s">
        <v>12</v>
      </c>
    </row>
    <row r="170" spans="1:9">
      <c r="A170">
        <v>1</v>
      </c>
      <c r="B170">
        <v>14.25</v>
      </c>
      <c r="C170" s="10">
        <f>(($B$165*(B170^2))/(6*$B$166*$B$167))*(3*$B$164 - B170)</f>
        <v>0.42812623923577359</v>
      </c>
      <c r="F170">
        <v>14.25</v>
      </c>
      <c r="G170" s="10">
        <v>0.42812623923577359</v>
      </c>
      <c r="H170" s="10">
        <v>0.39082840236686389</v>
      </c>
      <c r="I170">
        <v>0.35200000000000004</v>
      </c>
    </row>
    <row r="171" spans="1:9">
      <c r="A171">
        <v>2</v>
      </c>
      <c r="B171">
        <f>14.25-A170</f>
        <v>13.25</v>
      </c>
      <c r="C171" s="10">
        <f t="shared" ref="C171:C181" si="7">(($B$165*(B171^2))/(6*$B$166*$B$167))*(3*$B$164 - B171)</f>
        <v>0.3831342964085252</v>
      </c>
      <c r="F171">
        <v>13.25</v>
      </c>
      <c r="G171" s="10">
        <v>0.3831342964085252</v>
      </c>
      <c r="H171" s="10">
        <v>0.34400394477317547</v>
      </c>
      <c r="I171">
        <v>0.32400000000000007</v>
      </c>
    </row>
    <row r="172" spans="1:9">
      <c r="A172">
        <v>3</v>
      </c>
      <c r="B172">
        <f t="shared" ref="B172:B181" si="8">14.25-A171</f>
        <v>12.25</v>
      </c>
      <c r="C172" s="10">
        <f t="shared" si="7"/>
        <v>0.33858621613511652</v>
      </c>
      <c r="F172">
        <v>12.25</v>
      </c>
      <c r="G172" s="10">
        <v>0.33858621613511652</v>
      </c>
      <c r="H172" s="10">
        <v>0.28875739644970411</v>
      </c>
      <c r="I172">
        <v>0.28499999999999998</v>
      </c>
    </row>
    <row r="173" spans="1:9">
      <c r="A173">
        <v>4</v>
      </c>
      <c r="B173">
        <f t="shared" si="8"/>
        <v>11.25</v>
      </c>
      <c r="C173" s="10">
        <f t="shared" si="7"/>
        <v>0.29492586096938772</v>
      </c>
      <c r="F173">
        <v>11.25</v>
      </c>
      <c r="G173" s="10">
        <v>0.29492586096938772</v>
      </c>
      <c r="H173" s="10">
        <v>0.24990138067061143</v>
      </c>
      <c r="I173">
        <v>0.24299999999999994</v>
      </c>
    </row>
    <row r="174" spans="1:9">
      <c r="A174">
        <v>5</v>
      </c>
      <c r="B174">
        <f t="shared" si="8"/>
        <v>10.25</v>
      </c>
      <c r="C174" s="10">
        <f t="shared" si="7"/>
        <v>0.25259709346517845</v>
      </c>
      <c r="F174">
        <v>10.25</v>
      </c>
      <c r="G174" s="10">
        <v>0.25259709346517845</v>
      </c>
      <c r="H174" s="10">
        <v>0.2057790927021696</v>
      </c>
      <c r="I174">
        <v>0.20499999999999996</v>
      </c>
    </row>
    <row r="175" spans="1:9">
      <c r="A175">
        <v>6</v>
      </c>
      <c r="B175">
        <f t="shared" si="8"/>
        <v>9.25</v>
      </c>
      <c r="C175" s="10">
        <f t="shared" si="7"/>
        <v>0.2120437761763288</v>
      </c>
      <c r="F175">
        <v>9.25</v>
      </c>
      <c r="G175" s="10">
        <v>0.2120437761763288</v>
      </c>
      <c r="H175" s="10">
        <v>0.16729783037475346</v>
      </c>
      <c r="I175">
        <v>0.16499999999999998</v>
      </c>
    </row>
    <row r="176" spans="1:9">
      <c r="A176">
        <v>7</v>
      </c>
      <c r="B176">
        <f t="shared" si="8"/>
        <v>8.25</v>
      </c>
      <c r="C176" s="10">
        <f t="shared" si="7"/>
        <v>0.1737097716566785</v>
      </c>
      <c r="F176">
        <v>8.25</v>
      </c>
      <c r="G176" s="10">
        <v>0.1737097716566785</v>
      </c>
      <c r="H176" s="10">
        <v>0.12863905325443786</v>
      </c>
      <c r="I176">
        <v>0.13100000000000001</v>
      </c>
    </row>
    <row r="177" spans="1:9">
      <c r="A177">
        <v>8</v>
      </c>
      <c r="B177">
        <f t="shared" si="8"/>
        <v>7.25</v>
      </c>
      <c r="C177" s="10">
        <f t="shared" si="7"/>
        <v>0.13803894246006748</v>
      </c>
      <c r="F177">
        <v>7.25</v>
      </c>
      <c r="G177" s="10">
        <v>0.13803894246006748</v>
      </c>
      <c r="H177" s="10">
        <v>9.4003944773175557E-2</v>
      </c>
      <c r="I177">
        <v>9.5999999999999974E-2</v>
      </c>
    </row>
    <row r="178" spans="1:9">
      <c r="A178">
        <v>9</v>
      </c>
      <c r="B178">
        <f t="shared" si="8"/>
        <v>6.25</v>
      </c>
      <c r="C178" s="10">
        <f t="shared" si="7"/>
        <v>0.10547515114033559</v>
      </c>
      <c r="F178">
        <v>6.25</v>
      </c>
      <c r="G178" s="10">
        <v>0.10547515114033559</v>
      </c>
      <c r="H178" s="10">
        <v>6.6528599605522667E-2</v>
      </c>
      <c r="I178">
        <v>6.6999999999999948E-2</v>
      </c>
    </row>
    <row r="179" spans="1:9">
      <c r="A179">
        <v>10</v>
      </c>
      <c r="B179">
        <f t="shared" si="8"/>
        <v>5.25</v>
      </c>
      <c r="C179" s="10">
        <f t="shared" si="7"/>
        <v>7.6462260251322745E-2</v>
      </c>
      <c r="F179">
        <v>5.25</v>
      </c>
      <c r="G179" s="10">
        <v>7.6462260251322745E-2</v>
      </c>
      <c r="H179" s="10">
        <v>4.3155818540433925E-2</v>
      </c>
      <c r="I179">
        <v>4.4000000000000039E-2</v>
      </c>
    </row>
    <row r="180" spans="1:9">
      <c r="A180">
        <v>11</v>
      </c>
      <c r="B180">
        <f t="shared" si="8"/>
        <v>4.25</v>
      </c>
      <c r="C180" s="10">
        <f t="shared" si="7"/>
        <v>5.144413234686878E-2</v>
      </c>
      <c r="F180">
        <v>4.25</v>
      </c>
      <c r="G180" s="10">
        <v>5.144413234686878E-2</v>
      </c>
      <c r="H180" s="10">
        <v>2.3984220907297817E-2</v>
      </c>
      <c r="I180">
        <v>2.200000000000002E-2</v>
      </c>
    </row>
    <row r="181" spans="1:9">
      <c r="A181">
        <v>12</v>
      </c>
      <c r="B181">
        <f t="shared" si="8"/>
        <v>3.25</v>
      </c>
      <c r="C181" s="10">
        <f t="shared" si="7"/>
        <v>3.0864629980813602E-2</v>
      </c>
      <c r="F181">
        <v>3.25</v>
      </c>
      <c r="G181" s="10">
        <v>3.0864629980813602E-2</v>
      </c>
      <c r="H181" s="10">
        <v>9.7041420118343137E-3</v>
      </c>
      <c r="I181">
        <v>9.000000000000008E-3</v>
      </c>
    </row>
    <row r="208" spans="2:5">
      <c r="B208">
        <f>((3*0.005)/0.126)^2</f>
        <v>1.4172335600907028E-2</v>
      </c>
      <c r="C208">
        <f>((0.02)/1)^2</f>
        <v>4.0000000000000002E-4</v>
      </c>
      <c r="D208">
        <f>((0.05)/14.25)^2</f>
        <v>1.2311480455524777E-5</v>
      </c>
      <c r="E208">
        <f>0.02^2</f>
        <v>4.0000000000000002E-4</v>
      </c>
    </row>
    <row r="210" spans="2:3">
      <c r="B210">
        <f>SQRT(SUM(B208:E208))</f>
        <v>0.1224117930648945</v>
      </c>
      <c r="C210">
        <f>0.2481*B210</f>
        <v>3.0370365859400322E-2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Tschirhart</dc:creator>
  <cp:lastModifiedBy>Zachary Tschirhart</cp:lastModifiedBy>
  <dcterms:created xsi:type="dcterms:W3CDTF">2013-09-29T15:50:28Z</dcterms:created>
  <dcterms:modified xsi:type="dcterms:W3CDTF">2013-09-30T02:54:44Z</dcterms:modified>
</cp:coreProperties>
</file>