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035" windowHeight="8070"/>
  </bookViews>
  <sheets>
    <sheet name="TIME SHEET" sheetId="4" r:id="rId1"/>
    <sheet name="PROJECT TRANSPORT CLAIM" sheetId="5" r:id="rId2"/>
    <sheet name="List" sheetId="6" state="hidden" r:id="rId3"/>
  </sheets>
  <definedNames>
    <definedName name="_xlnm.Print_Area" localSheetId="1">'PROJECT TRANSPORT CLAIM'!$A$1:$M$24</definedName>
  </definedNames>
  <calcPr calcId="144525"/>
</workbook>
</file>

<file path=xl/calcChain.xml><?xml version="1.0" encoding="utf-8"?>
<calcChain xmlns="http://schemas.openxmlformats.org/spreadsheetml/2006/main">
  <c r="M8" i="4" l="1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I8" i="5"/>
  <c r="I9" i="5"/>
  <c r="I10" i="5"/>
  <c r="I11" i="5"/>
  <c r="I7" i="5"/>
  <c r="G8" i="5"/>
  <c r="G9" i="5"/>
  <c r="G10" i="5"/>
  <c r="G11" i="5"/>
  <c r="G7" i="5"/>
  <c r="L7" i="4"/>
  <c r="M7" i="4" s="1"/>
  <c r="L8" i="4"/>
  <c r="L9" i="4"/>
  <c r="M9" i="4" s="1"/>
  <c r="L10" i="4"/>
  <c r="L11" i="4"/>
  <c r="M11" i="4" s="1"/>
  <c r="L12" i="4"/>
  <c r="L13" i="4"/>
  <c r="M13" i="4" s="1"/>
  <c r="L14" i="4"/>
  <c r="L15" i="4"/>
  <c r="M15" i="4" s="1"/>
  <c r="L16" i="4"/>
  <c r="L17" i="4"/>
  <c r="M17" i="4" s="1"/>
  <c r="L18" i="4"/>
  <c r="L19" i="4"/>
  <c r="M19" i="4" s="1"/>
  <c r="L20" i="4"/>
  <c r="L21" i="4"/>
  <c r="M21" i="4" s="1"/>
  <c r="L22" i="4"/>
  <c r="L23" i="4"/>
  <c r="M23" i="4" s="1"/>
  <c r="L24" i="4"/>
  <c r="L25" i="4"/>
  <c r="M25" i="4" s="1"/>
  <c r="L26" i="4"/>
  <c r="L27" i="4"/>
  <c r="M27" i="4" s="1"/>
  <c r="L28" i="4"/>
  <c r="L29" i="4"/>
  <c r="M29" i="4" s="1"/>
  <c r="L30" i="4"/>
  <c r="L31" i="4"/>
  <c r="M31" i="4" s="1"/>
  <c r="L32" i="4"/>
  <c r="L33" i="4"/>
  <c r="M33" i="4" s="1"/>
  <c r="L34" i="4"/>
  <c r="L35" i="4"/>
  <c r="M35" i="4" s="1"/>
  <c r="L36" i="4"/>
  <c r="H47" i="4"/>
  <c r="L6" i="4"/>
  <c r="M6" i="4" s="1"/>
  <c r="J6" i="4"/>
  <c r="K6" i="4" s="1"/>
  <c r="J7" i="4"/>
  <c r="J8" i="4"/>
  <c r="K8" i="4" s="1"/>
  <c r="J9" i="4"/>
  <c r="J10" i="4"/>
  <c r="K10" i="4" s="1"/>
  <c r="J11" i="4"/>
  <c r="J12" i="4"/>
  <c r="K12" i="4" s="1"/>
  <c r="J13" i="4"/>
  <c r="J14" i="4"/>
  <c r="K14" i="4" s="1"/>
  <c r="J15" i="4"/>
  <c r="J16" i="4"/>
  <c r="K16" i="4" s="1"/>
  <c r="J17" i="4"/>
  <c r="J18" i="4"/>
  <c r="K18" i="4" s="1"/>
  <c r="J19" i="4"/>
  <c r="J20" i="4"/>
  <c r="K20" i="4" s="1"/>
  <c r="J21" i="4"/>
  <c r="J22" i="4"/>
  <c r="K22" i="4" s="1"/>
  <c r="J23" i="4"/>
  <c r="J24" i="4"/>
  <c r="K24" i="4" s="1"/>
  <c r="J25" i="4"/>
  <c r="J26" i="4"/>
  <c r="K26" i="4" s="1"/>
  <c r="J27" i="4"/>
  <c r="J28" i="4"/>
  <c r="K28" i="4" s="1"/>
  <c r="J29" i="4"/>
  <c r="J30" i="4"/>
  <c r="K30" i="4" s="1"/>
  <c r="J31" i="4"/>
  <c r="J32" i="4"/>
  <c r="K32" i="4" s="1"/>
  <c r="J33" i="4"/>
  <c r="J34" i="4"/>
  <c r="K34" i="4" s="1"/>
  <c r="J35" i="4"/>
  <c r="J36" i="4"/>
  <c r="K36" i="4" s="1"/>
  <c r="L15" i="5"/>
  <c r="M23" i="5" s="1"/>
  <c r="E39" i="4" l="1"/>
  <c r="E40" i="4"/>
  <c r="E41" i="4"/>
  <c r="F42" i="4"/>
  <c r="F43" i="4"/>
  <c r="F44" i="4"/>
  <c r="F45" i="4"/>
  <c r="F39" i="4"/>
  <c r="F40" i="4"/>
  <c r="H40" i="4" s="1"/>
  <c r="F41" i="4"/>
  <c r="E42" i="4"/>
  <c r="H42" i="4" s="1"/>
  <c r="E43" i="4"/>
  <c r="E44" i="4"/>
  <c r="E45" i="4"/>
  <c r="F46" i="4"/>
  <c r="J11" i="5" s="1"/>
  <c r="H7" i="5"/>
  <c r="J10" i="5"/>
  <c r="J8" i="5"/>
  <c r="H10" i="5" l="1"/>
  <c r="H11" i="5"/>
  <c r="J7" i="5"/>
  <c r="H41" i="4"/>
  <c r="H8" i="5"/>
  <c r="K37" i="4"/>
  <c r="H46" i="4"/>
  <c r="M37" i="4"/>
  <c r="H44" i="4"/>
  <c r="H39" i="4"/>
  <c r="H43" i="4"/>
  <c r="H45" i="4"/>
  <c r="J9" i="5" l="1"/>
  <c r="J13" i="5" s="1"/>
  <c r="H9" i="5"/>
</calcChain>
</file>

<file path=xl/sharedStrings.xml><?xml version="1.0" encoding="utf-8"?>
<sst xmlns="http://schemas.openxmlformats.org/spreadsheetml/2006/main" count="110" uniqueCount="70">
  <si>
    <t>Name</t>
  </si>
  <si>
    <t>Department</t>
  </si>
  <si>
    <t>Position</t>
  </si>
  <si>
    <t>Day</t>
  </si>
  <si>
    <t>Date</t>
  </si>
  <si>
    <t>Start Time</t>
  </si>
  <si>
    <t>End Time</t>
  </si>
  <si>
    <t>Thursday</t>
  </si>
  <si>
    <t>Friday</t>
  </si>
  <si>
    <t>Saturday</t>
  </si>
  <si>
    <t>Sunday</t>
  </si>
  <si>
    <t>Monday</t>
  </si>
  <si>
    <t>Tuesday</t>
  </si>
  <si>
    <t>Wednesday</t>
  </si>
  <si>
    <t>Project</t>
  </si>
  <si>
    <t>Activity</t>
  </si>
  <si>
    <t>Period</t>
  </si>
  <si>
    <t>Lingga</t>
  </si>
  <si>
    <t>Project Code</t>
  </si>
  <si>
    <t>Transport</t>
  </si>
  <si>
    <t>Return Trip</t>
  </si>
  <si>
    <t>One Way</t>
  </si>
  <si>
    <t>TOTAL</t>
  </si>
  <si>
    <t>Arifa</t>
  </si>
  <si>
    <t xml:space="preserve">Mohon dapat disiapkan dana berupa: </t>
  </si>
  <si>
    <t>NO</t>
  </si>
  <si>
    <t>Tgl</t>
  </si>
  <si>
    <t xml:space="preserve">Keterangan </t>
  </si>
  <si>
    <t xml:space="preserve">Jumlah </t>
  </si>
  <si>
    <t xml:space="preserve">No Giro/Cek </t>
  </si>
  <si>
    <t xml:space="preserve">Total </t>
  </si>
  <si>
    <r>
      <t>Kepada :</t>
    </r>
    <r>
      <rPr>
        <b/>
        <sz val="10"/>
        <color theme="1"/>
        <rFont val="Trebuchet MS"/>
        <family val="2"/>
      </rPr>
      <t xml:space="preserve"> Bagian Keuangan </t>
    </r>
  </si>
  <si>
    <t>Keterangan:</t>
  </si>
  <si>
    <t xml:space="preserve">Menyetujui / </t>
  </si>
  <si>
    <t xml:space="preserve">Mengetahui / </t>
  </si>
  <si>
    <t>Diajukan oleh,</t>
  </si>
  <si>
    <t>Pres. Direktur,</t>
  </si>
  <si>
    <t xml:space="preserve">Finance, </t>
  </si>
  <si>
    <t>Direktur</t>
  </si>
  <si>
    <t>Kelvin Go</t>
  </si>
  <si>
    <t>INDOSAT</t>
  </si>
  <si>
    <t>002/PC/PCE/11/12</t>
  </si>
  <si>
    <t>028/PC/PCE/XI/11</t>
  </si>
  <si>
    <t>TRANSFER</t>
  </si>
  <si>
    <t>atas nama</t>
  </si>
  <si>
    <t>Location</t>
  </si>
  <si>
    <t>007/PC/PCE/IV/12</t>
  </si>
  <si>
    <t>Kalyana</t>
  </si>
  <si>
    <t>Operations</t>
  </si>
  <si>
    <t>009/PC/PCE/V/12</t>
  </si>
  <si>
    <t>*Note: Project Transport Claim adalah klaim trasnport selama onsite di project &amp; bukan project allowance</t>
  </si>
  <si>
    <t>BNI RC</t>
  </si>
  <si>
    <t>BNI TS</t>
  </si>
  <si>
    <t>Shift</t>
  </si>
  <si>
    <t>Project Transport Claim / Shift Allowance</t>
  </si>
  <si>
    <t>*Note: Perhitungan Project Overseas Allowance adalah berdasarkan SPD dan bukan hari kerja onsite</t>
  </si>
  <si>
    <t>1 - 31 Jan 2013</t>
  </si>
  <si>
    <t>Project Transport Claim (1 - 31 January 2013 period)</t>
  </si>
  <si>
    <t>The East</t>
  </si>
  <si>
    <t>MS Axis</t>
  </si>
  <si>
    <t>MS BNI RC</t>
  </si>
  <si>
    <t>MS Indosat</t>
  </si>
  <si>
    <t>MS PGN</t>
  </si>
  <si>
    <t>P. PGN</t>
  </si>
  <si>
    <t>P. BNI TS</t>
  </si>
  <si>
    <t>MS PANIN ODI</t>
  </si>
  <si>
    <t>P. PANIN ODI</t>
  </si>
  <si>
    <t>SHIFT MALAM BNI RC</t>
  </si>
  <si>
    <t>PROJECT PGN</t>
  </si>
  <si>
    <t>PROJECT PANIN 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</si>
</sst>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[$IDR]\ #,##0"/>
    <numFmt numFmtId="166" formatCode="_(* #,##0.0_);_(* \(#,##0.0\);_(* &quot;-&quot;??_);_(@_)"/>
    <numFmt numFmtId="167" formatCode="_(* #,##0_);_(* \(#,##0\);_(* &quot;-&quot;??_);_(@_)"/>
    <numFmt numFmtId="168" formatCode="h:mm;@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Calibri"/>
      <family val="2"/>
      <scheme val="minor"/>
    </font>
    <font>
      <sz val="10"/>
      <color theme="0"/>
      <name val="Trebuchet MS"/>
      <family val="2"/>
    </font>
    <font>
      <sz val="8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 style="thin">
        <color indexed="64"/>
      </bottom>
      <diagonal/>
    </border>
    <border>
      <left style="hair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Protection="1"/>
    <xf numFmtId="164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1" fillId="0" borderId="0" xfId="0" applyFont="1" applyBorder="1" applyProtection="1"/>
    <xf numFmtId="164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5" fillId="0" borderId="0" xfId="0" applyFont="1" applyAlignment="1">
      <alignment vertical="center"/>
    </xf>
    <xf numFmtId="168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165" fontId="6" fillId="0" borderId="0" xfId="1" applyNumberFormat="1" applyFont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</xf>
    <xf numFmtId="0" fontId="1" fillId="3" borderId="3" xfId="0" applyFont="1" applyFill="1" applyBorder="1" applyProtection="1"/>
    <xf numFmtId="164" fontId="1" fillId="3" borderId="1" xfId="0" applyNumberFormat="1" applyFont="1" applyFill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168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Protection="1">
      <protection locked="0"/>
    </xf>
    <xf numFmtId="0" fontId="4" fillId="0" borderId="0" xfId="0" applyFont="1" applyBorder="1" applyProtection="1"/>
    <xf numFmtId="164" fontId="4" fillId="0" borderId="4" xfId="0" applyNumberFormat="1" applyFont="1" applyBorder="1" applyAlignment="1" applyProtection="1">
      <alignment vertical="center"/>
    </xf>
    <xf numFmtId="169" fontId="1" fillId="0" borderId="5" xfId="0" applyNumberFormat="1" applyFont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165" fontId="1" fillId="0" borderId="2" xfId="0" applyNumberFormat="1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vertical="center"/>
    </xf>
    <xf numFmtId="0" fontId="1" fillId="0" borderId="12" xfId="0" applyFont="1" applyBorder="1" applyAlignment="1" applyProtection="1">
      <alignment vertical="center"/>
    </xf>
    <xf numFmtId="0" fontId="1" fillId="0" borderId="16" xfId="0" applyFont="1" applyBorder="1" applyAlignment="1" applyProtection="1">
      <alignment vertical="center"/>
    </xf>
    <xf numFmtId="0" fontId="1" fillId="0" borderId="13" xfId="0" applyFont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1" fillId="0" borderId="17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164" fontId="1" fillId="4" borderId="1" xfId="0" applyNumberFormat="1" applyFont="1" applyFill="1" applyBorder="1" applyAlignment="1" applyProtection="1">
      <alignment horizontal="center" vertical="center"/>
    </xf>
    <xf numFmtId="0" fontId="1" fillId="4" borderId="3" xfId="0" applyFont="1" applyFill="1" applyBorder="1" applyProtection="1"/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" fillId="0" borderId="7" xfId="0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4" xfId="0" applyFont="1" applyBorder="1" applyAlignment="1" applyProtection="1">
      <alignment horizontal="center" vertical="center"/>
    </xf>
    <xf numFmtId="165" fontId="1" fillId="0" borderId="0" xfId="0" applyNumberFormat="1" applyFont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horizontal="center"/>
    </xf>
    <xf numFmtId="168" fontId="1" fillId="0" borderId="0" xfId="0" applyNumberFormat="1" applyFont="1" applyAlignment="1" applyProtection="1">
      <alignment horizontal="left" vertical="center"/>
    </xf>
    <xf numFmtId="165" fontId="1" fillId="0" borderId="1" xfId="0" applyNumberFormat="1" applyFont="1" applyBorder="1" applyAlignment="1" applyProtection="1">
      <alignment vertical="center"/>
    </xf>
    <xf numFmtId="165" fontId="1" fillId="0" borderId="18" xfId="0" applyNumberFormat="1" applyFont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19" xfId="0" applyFont="1" applyBorder="1" applyAlignment="1" applyProtection="1">
      <alignment vertical="center"/>
    </xf>
    <xf numFmtId="0" fontId="1" fillId="0" borderId="20" xfId="0" applyFont="1" applyBorder="1" applyAlignment="1" applyProtection="1">
      <alignment vertical="center"/>
    </xf>
    <xf numFmtId="0" fontId="1" fillId="0" borderId="19" xfId="0" applyFont="1" applyBorder="1" applyAlignment="1" applyProtection="1">
      <alignment horizontal="center" vertical="center"/>
    </xf>
    <xf numFmtId="165" fontId="1" fillId="0" borderId="20" xfId="0" applyNumberFormat="1" applyFont="1" applyBorder="1" applyAlignment="1" applyProtection="1">
      <alignment vertical="center"/>
    </xf>
    <xf numFmtId="0" fontId="1" fillId="0" borderId="19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/>
    <xf numFmtId="0" fontId="2" fillId="0" borderId="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</xf>
    <xf numFmtId="0" fontId="0" fillId="0" borderId="1" xfId="0" applyBorder="1" applyProtection="1"/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164" fontId="4" fillId="0" borderId="5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64" fontId="1" fillId="2" borderId="6" xfId="0" applyNumberFormat="1" applyFont="1" applyFill="1" applyBorder="1" applyAlignment="1" applyProtection="1">
      <alignment horizontal="left" vertical="center"/>
      <protection locked="0"/>
    </xf>
    <xf numFmtId="164" fontId="1" fillId="2" borderId="5" xfId="0" applyNumberFormat="1" applyFont="1" applyFill="1" applyBorder="1" applyAlignment="1" applyProtection="1">
      <alignment horizontal="left" vertical="center"/>
      <protection locked="0"/>
    </xf>
    <xf numFmtId="164" fontId="1" fillId="2" borderId="2" xfId="0" applyNumberFormat="1" applyFont="1" applyFill="1" applyBorder="1" applyAlignment="1" applyProtection="1">
      <alignment horizontal="left" vertical="center"/>
      <protection locked="0"/>
    </xf>
    <xf numFmtId="165" fontId="1" fillId="0" borderId="6" xfId="1" applyNumberFormat="1" applyFont="1" applyBorder="1" applyAlignment="1" applyProtection="1">
      <alignment horizontal="center" vertical="center"/>
    </xf>
    <xf numFmtId="165" fontId="1" fillId="0" borderId="2" xfId="1" applyNumberFormat="1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166" fontId="1" fillId="0" borderId="1" xfId="1" applyNumberFormat="1" applyFont="1" applyBorder="1" applyAlignment="1" applyProtection="1">
      <alignment horizontal="center" vertical="center"/>
    </xf>
    <xf numFmtId="165" fontId="2" fillId="0" borderId="7" xfId="0" applyNumberFormat="1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left" vertical="center"/>
    </xf>
    <xf numFmtId="167" fontId="1" fillId="0" borderId="1" xfId="1" applyNumberFormat="1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view="pageLayout" topLeftCell="A4" zoomScale="85" zoomScalePageLayoutView="85" workbookViewId="0">
      <selection activeCell="E7" sqref="E7"/>
    </sheetView>
  </sheetViews>
  <sheetFormatPr defaultColWidth="7" defaultRowHeight="15" x14ac:dyDescent="0.3"/>
  <cols>
    <col min="1" max="1" width="10.85546875" style="2" customWidth="1"/>
    <col min="2" max="2" width="9.5703125" style="3" customWidth="1"/>
    <col min="3" max="3" width="9.28515625" style="4" customWidth="1"/>
    <col min="4" max="4" width="8.42578125" style="4" customWidth="1"/>
    <col min="5" max="5" width="12.7109375" style="4" bestFit="1" customWidth="1"/>
    <col min="6" max="6" width="8.85546875" style="4" customWidth="1"/>
    <col min="7" max="7" width="5.42578125" style="56" customWidth="1"/>
    <col min="8" max="8" width="47.140625" style="4" customWidth="1"/>
    <col min="9" max="9" width="9.7109375" style="2" customWidth="1"/>
    <col min="10" max="10" width="25.5703125" style="2" hidden="1" customWidth="1"/>
    <col min="11" max="11" width="4.7109375" style="51" customWidth="1"/>
    <col min="12" max="12" width="15.28515625" style="51" hidden="1" customWidth="1"/>
    <col min="13" max="13" width="3.140625" style="2" customWidth="1"/>
    <col min="14" max="22" width="3.7109375" style="2" customWidth="1"/>
    <col min="23" max="16384" width="7" style="2"/>
  </cols>
  <sheetData>
    <row r="2" spans="1:13" s="4" customFormat="1" ht="16.5" x14ac:dyDescent="0.3">
      <c r="A2" s="28" t="s">
        <v>0</v>
      </c>
      <c r="B2" s="21"/>
      <c r="C2" s="29"/>
      <c r="D2" s="29"/>
      <c r="E2" s="5"/>
      <c r="F2" s="28" t="s">
        <v>2</v>
      </c>
      <c r="G2" s="77"/>
      <c r="H2" s="77"/>
      <c r="I2" s="2"/>
      <c r="J2" s="2"/>
      <c r="K2" s="48"/>
      <c r="L2" s="48"/>
    </row>
    <row r="3" spans="1:13" s="4" customFormat="1" ht="15.75" customHeight="1" x14ac:dyDescent="0.3">
      <c r="A3" s="28" t="s">
        <v>1</v>
      </c>
      <c r="B3" s="81"/>
      <c r="C3" s="81"/>
      <c r="D3" s="81"/>
      <c r="E3" s="5"/>
      <c r="F3" s="28" t="s">
        <v>16</v>
      </c>
      <c r="G3" s="82" t="s">
        <v>56</v>
      </c>
      <c r="H3" s="82"/>
      <c r="I3" s="2"/>
      <c r="J3" s="2"/>
      <c r="K3" s="48"/>
      <c r="L3" s="48"/>
    </row>
    <row r="4" spans="1:13" s="4" customFormat="1" ht="15.75" customHeight="1" x14ac:dyDescent="0.3">
      <c r="A4" s="6"/>
      <c r="B4" s="7"/>
      <c r="C4" s="8"/>
      <c r="D4" s="8"/>
      <c r="E4" s="8"/>
      <c r="F4" s="8"/>
      <c r="G4" s="55"/>
      <c r="H4" s="8"/>
      <c r="I4" s="2"/>
      <c r="J4" s="2"/>
      <c r="K4" s="48"/>
      <c r="L4" s="48"/>
    </row>
    <row r="5" spans="1:13" s="11" customFormat="1" ht="16.5" customHeight="1" x14ac:dyDescent="0.25">
      <c r="A5" s="9" t="s">
        <v>3</v>
      </c>
      <c r="B5" s="10" t="s">
        <v>4</v>
      </c>
      <c r="C5" s="25" t="s">
        <v>5</v>
      </c>
      <c r="D5" s="25" t="s">
        <v>6</v>
      </c>
      <c r="E5" s="25" t="s">
        <v>14</v>
      </c>
      <c r="F5" s="43" t="s">
        <v>45</v>
      </c>
      <c r="G5" s="54" t="s">
        <v>53</v>
      </c>
      <c r="H5" s="25" t="s">
        <v>15</v>
      </c>
      <c r="I5" s="25" t="s">
        <v>19</v>
      </c>
      <c r="K5" s="49"/>
      <c r="L5" s="49"/>
    </row>
    <row r="6" spans="1:13" s="4" customFormat="1" x14ac:dyDescent="0.3">
      <c r="A6" s="19" t="s">
        <v>12</v>
      </c>
      <c r="B6" s="20">
        <v>41275</v>
      </c>
      <c r="C6" s="14"/>
      <c r="D6" s="14"/>
      <c r="E6" s="14"/>
      <c r="F6" s="14"/>
      <c r="G6" s="14"/>
      <c r="H6" s="47"/>
      <c r="I6" s="15"/>
      <c r="J6" s="2" t="str">
        <f>E6&amp;F6&amp;I6</f>
        <v/>
      </c>
      <c r="K6" s="48" t="str">
        <f>IF(J6="P. PGNOnsiteReturn Trip",") 1",IF(J6="P. PGNOnsiteOne Way",") 0,5",IF(J6="MS PGNOnsiteReturn Trip",") 1",IF(J6="MS PGNOnsiteOne Way",") 0,5",IF(J6="MS INDOSATOnsiteReturn Trip",") 1",IF(J6="MS INDOSATOnsiteOne Way",") 0,5",IF(J6="P. PANIN ODIOnsiteReturn Trip",") 1",IF(J6="P. PANIN ODIOnsiteOne Way",") 0,5",IF(J6="MS PANIN ODIOnsiteReturn Trip",") 1",IF(J6="MS PANIN ODIOnsiteOne Way",") 0,5",IF(J6="MS BNI RCOnsiteReturn Trip",") 1",IF(J6="MS BNI RCOnsiteOne Way",") 0,5",IF(J6="P. BNI TSOnsiteReturn Trip",") 1",IF(J6="P. BNI TSOnsiteOne Way",") 0,5",""))))))))))))))</f>
        <v/>
      </c>
      <c r="L6" s="60" t="str">
        <f>E6&amp;F6&amp;G6</f>
        <v/>
      </c>
      <c r="M6" s="56" t="str">
        <f>IF(L6="MS BNI RCOnsiteSore","SS","-")</f>
        <v>-</v>
      </c>
    </row>
    <row r="7" spans="1:13" s="4" customFormat="1" x14ac:dyDescent="0.3">
      <c r="A7" s="45" t="s">
        <v>13</v>
      </c>
      <c r="B7" s="44">
        <v>41276</v>
      </c>
      <c r="C7" s="26">
        <v>41302.375</v>
      </c>
      <c r="D7" s="26">
        <v>41302.75</v>
      </c>
      <c r="E7" s="26"/>
      <c r="F7" s="26"/>
      <c r="G7" s="26"/>
      <c r="H7" s="46"/>
      <c r="I7" s="27"/>
      <c r="J7" s="2" t="str">
        <f>E7&amp;F7&amp;I7</f>
        <v/>
      </c>
      <c r="K7" s="48" t="str">
        <f t="shared" ref="K7:K36" si="0">IF(J7="P. PGNOnsiteReturn Trip",") 1",IF(J7="P. PGNOnsiteOne Way",") 0,5",IF(J7="MS PGNOnsiteReturn Trip",") 1",IF(J7="MS PGNOnsiteOne Way",") 0,5",IF(J7="MS INDOSATOnsiteReturn Trip",") 1",IF(J7="MS INDOSATOnsiteOne Way",") 0,5",IF(J7="P. PANIN ODIOnsiteReturn Trip",") 1",IF(J7="P. PANIN ODIOnsiteOne Way",") 0,5",IF(J7="MS PANIN ODIOnsiteReturn Trip",") 1",IF(J7="MS PANIN ODIOnsiteOne Way",") 0,5",IF(J7="MS BNI RCOnsiteReturn Trip",") 1",IF(J7="MS BNI RCOnsiteOne Way",") 0,5",IF(J7="P. BNI TSOnsiteReturn Trip",") 1",IF(J7="P. BNI TSOnsiteOne Way",") 0,5",""))))))))))))))</f>
        <v/>
      </c>
      <c r="L7" s="60" t="str">
        <f t="shared" ref="L7:L36" si="1">E7&amp;F7&amp;G7</f>
        <v/>
      </c>
      <c r="M7" s="71" t="str">
        <f t="shared" ref="M7:M36" si="2">IF(L7="MS BNI RCOnsiteSore","SS","-")</f>
        <v>-</v>
      </c>
    </row>
    <row r="8" spans="1:13" s="4" customFormat="1" ht="16.5" customHeight="1" x14ac:dyDescent="0.3">
      <c r="A8" s="45" t="s">
        <v>7</v>
      </c>
      <c r="B8" s="44">
        <v>41277</v>
      </c>
      <c r="C8" s="26">
        <v>41302.375</v>
      </c>
      <c r="D8" s="26">
        <v>41302.75</v>
      </c>
      <c r="E8" s="26"/>
      <c r="F8" s="26"/>
      <c r="G8" s="26"/>
      <c r="H8" s="46"/>
      <c r="I8" s="27"/>
      <c r="J8" s="2" t="str">
        <f>E8&amp;F8&amp;I8</f>
        <v/>
      </c>
      <c r="K8" s="48" t="str">
        <f t="shared" si="0"/>
        <v/>
      </c>
      <c r="L8" s="60" t="str">
        <f t="shared" si="1"/>
        <v/>
      </c>
      <c r="M8" s="71" t="str">
        <f t="shared" si="2"/>
        <v>-</v>
      </c>
    </row>
    <row r="9" spans="1:13" s="4" customFormat="1" x14ac:dyDescent="0.3">
      <c r="A9" s="45" t="s">
        <v>8</v>
      </c>
      <c r="B9" s="44">
        <v>41278</v>
      </c>
      <c r="C9" s="26">
        <v>41302.375</v>
      </c>
      <c r="D9" s="26">
        <v>41302.75</v>
      </c>
      <c r="E9" s="26"/>
      <c r="F9" s="26"/>
      <c r="G9" s="26"/>
      <c r="H9" s="46"/>
      <c r="I9" s="27"/>
      <c r="J9" s="2" t="str">
        <f t="shared" ref="J9:J34" si="3">E9&amp;F9&amp;I9</f>
        <v/>
      </c>
      <c r="K9" s="48" t="str">
        <f t="shared" si="0"/>
        <v/>
      </c>
      <c r="L9" s="60" t="str">
        <f t="shared" si="1"/>
        <v/>
      </c>
      <c r="M9" s="71" t="str">
        <f t="shared" si="2"/>
        <v>-</v>
      </c>
    </row>
    <row r="10" spans="1:13" s="4" customFormat="1" x14ac:dyDescent="0.3">
      <c r="A10" s="19" t="s">
        <v>9</v>
      </c>
      <c r="B10" s="20">
        <v>41279</v>
      </c>
      <c r="C10" s="14"/>
      <c r="D10" s="14"/>
      <c r="E10" s="14"/>
      <c r="F10" s="14"/>
      <c r="G10" s="14"/>
      <c r="H10" s="47"/>
      <c r="I10" s="15"/>
      <c r="J10" s="2" t="str">
        <f t="shared" si="3"/>
        <v/>
      </c>
      <c r="K10" s="48" t="str">
        <f t="shared" si="0"/>
        <v/>
      </c>
      <c r="L10" s="60" t="str">
        <f t="shared" si="1"/>
        <v/>
      </c>
      <c r="M10" s="71" t="str">
        <f t="shared" si="2"/>
        <v>-</v>
      </c>
    </row>
    <row r="11" spans="1:13" s="4" customFormat="1" x14ac:dyDescent="0.3">
      <c r="A11" s="19" t="s">
        <v>10</v>
      </c>
      <c r="B11" s="20">
        <v>41280</v>
      </c>
      <c r="C11" s="14"/>
      <c r="D11" s="14"/>
      <c r="E11" s="14"/>
      <c r="F11" s="14"/>
      <c r="G11" s="14"/>
      <c r="H11" s="47"/>
      <c r="I11" s="15"/>
      <c r="J11" s="2" t="str">
        <f t="shared" si="3"/>
        <v/>
      </c>
      <c r="K11" s="48" t="str">
        <f t="shared" si="0"/>
        <v/>
      </c>
      <c r="L11" s="60" t="str">
        <f t="shared" si="1"/>
        <v/>
      </c>
      <c r="M11" s="71" t="str">
        <f t="shared" si="2"/>
        <v>-</v>
      </c>
    </row>
    <row r="12" spans="1:13" s="4" customFormat="1" x14ac:dyDescent="0.3">
      <c r="A12" s="45" t="s">
        <v>11</v>
      </c>
      <c r="B12" s="44">
        <v>41281</v>
      </c>
      <c r="C12" s="26">
        <v>41302.375</v>
      </c>
      <c r="D12" s="26">
        <v>41302.75</v>
      </c>
      <c r="E12" s="26"/>
      <c r="F12" s="26"/>
      <c r="G12" s="26"/>
      <c r="H12" s="46"/>
      <c r="I12" s="27"/>
      <c r="J12" s="2" t="str">
        <f t="shared" si="3"/>
        <v/>
      </c>
      <c r="K12" s="48" t="str">
        <f t="shared" si="0"/>
        <v/>
      </c>
      <c r="L12" s="60" t="str">
        <f t="shared" si="1"/>
        <v/>
      </c>
      <c r="M12" s="71" t="str">
        <f t="shared" si="2"/>
        <v>-</v>
      </c>
    </row>
    <row r="13" spans="1:13" s="4" customFormat="1" ht="15.75" customHeight="1" x14ac:dyDescent="0.3">
      <c r="A13" s="45" t="s">
        <v>12</v>
      </c>
      <c r="B13" s="44">
        <v>41282</v>
      </c>
      <c r="C13" s="26">
        <v>41302.375</v>
      </c>
      <c r="D13" s="26">
        <v>41302.75</v>
      </c>
      <c r="E13" s="26"/>
      <c r="F13" s="26"/>
      <c r="G13" s="26"/>
      <c r="H13" s="46"/>
      <c r="I13" s="27"/>
      <c r="J13" s="2" t="str">
        <f t="shared" si="3"/>
        <v/>
      </c>
      <c r="K13" s="48" t="str">
        <f t="shared" si="0"/>
        <v/>
      </c>
      <c r="L13" s="60" t="str">
        <f t="shared" si="1"/>
        <v/>
      </c>
      <c r="M13" s="71" t="str">
        <f t="shared" si="2"/>
        <v>-</v>
      </c>
    </row>
    <row r="14" spans="1:13" s="4" customFormat="1" ht="16.5" customHeight="1" x14ac:dyDescent="0.3">
      <c r="A14" s="45" t="s">
        <v>13</v>
      </c>
      <c r="B14" s="44">
        <v>41283</v>
      </c>
      <c r="C14" s="26">
        <v>41302.375</v>
      </c>
      <c r="D14" s="26">
        <v>41302.75</v>
      </c>
      <c r="E14" s="26"/>
      <c r="F14" s="26"/>
      <c r="G14" s="26"/>
      <c r="H14" s="46"/>
      <c r="I14" s="27"/>
      <c r="J14" s="2" t="str">
        <f t="shared" si="3"/>
        <v/>
      </c>
      <c r="K14" s="48" t="str">
        <f t="shared" si="0"/>
        <v/>
      </c>
      <c r="L14" s="60" t="str">
        <f t="shared" si="1"/>
        <v/>
      </c>
      <c r="M14" s="71" t="str">
        <f t="shared" si="2"/>
        <v>-</v>
      </c>
    </row>
    <row r="15" spans="1:13" s="4" customFormat="1" x14ac:dyDescent="0.3">
      <c r="A15" s="45" t="s">
        <v>7</v>
      </c>
      <c r="B15" s="44">
        <v>41284</v>
      </c>
      <c r="C15" s="26">
        <v>41302.375</v>
      </c>
      <c r="D15" s="26">
        <v>41302.75</v>
      </c>
      <c r="E15" s="26"/>
      <c r="F15" s="26"/>
      <c r="G15" s="26"/>
      <c r="H15" s="46"/>
      <c r="I15" s="27"/>
      <c r="J15" s="2" t="str">
        <f t="shared" si="3"/>
        <v/>
      </c>
      <c r="K15" s="48" t="str">
        <f t="shared" si="0"/>
        <v/>
      </c>
      <c r="L15" s="60" t="str">
        <f t="shared" si="1"/>
        <v/>
      </c>
      <c r="M15" s="71" t="str">
        <f t="shared" si="2"/>
        <v>-</v>
      </c>
    </row>
    <row r="16" spans="1:13" x14ac:dyDescent="0.3">
      <c r="A16" s="45" t="s">
        <v>8</v>
      </c>
      <c r="B16" s="44">
        <v>41285</v>
      </c>
      <c r="C16" s="26">
        <v>41302.375</v>
      </c>
      <c r="D16" s="26">
        <v>41302.75</v>
      </c>
      <c r="E16" s="26"/>
      <c r="F16" s="26"/>
      <c r="G16" s="26"/>
      <c r="H16" s="46"/>
      <c r="I16" s="27"/>
      <c r="J16" s="2" t="str">
        <f t="shared" si="3"/>
        <v/>
      </c>
      <c r="K16" s="48" t="str">
        <f t="shared" si="0"/>
        <v/>
      </c>
      <c r="L16" s="60" t="str">
        <f t="shared" si="1"/>
        <v/>
      </c>
      <c r="M16" s="71" t="str">
        <f t="shared" si="2"/>
        <v>-</v>
      </c>
    </row>
    <row r="17" spans="1:13" ht="15.75" customHeight="1" x14ac:dyDescent="0.3">
      <c r="A17" s="19" t="s">
        <v>9</v>
      </c>
      <c r="B17" s="20">
        <v>41286</v>
      </c>
      <c r="C17" s="14"/>
      <c r="D17" s="14"/>
      <c r="E17" s="14"/>
      <c r="F17" s="14"/>
      <c r="G17" s="14"/>
      <c r="H17" s="47"/>
      <c r="I17" s="15"/>
      <c r="J17" s="2" t="str">
        <f t="shared" si="3"/>
        <v/>
      </c>
      <c r="K17" s="48" t="str">
        <f t="shared" si="0"/>
        <v/>
      </c>
      <c r="L17" s="60" t="str">
        <f t="shared" si="1"/>
        <v/>
      </c>
      <c r="M17" s="71" t="str">
        <f t="shared" si="2"/>
        <v>-</v>
      </c>
    </row>
    <row r="18" spans="1:13" x14ac:dyDescent="0.3">
      <c r="A18" s="19" t="s">
        <v>10</v>
      </c>
      <c r="B18" s="20">
        <v>41287</v>
      </c>
      <c r="C18" s="14"/>
      <c r="D18" s="14"/>
      <c r="E18" s="14"/>
      <c r="F18" s="14"/>
      <c r="G18" s="14"/>
      <c r="H18" s="47"/>
      <c r="I18" s="15"/>
      <c r="J18" s="2" t="str">
        <f t="shared" si="3"/>
        <v/>
      </c>
      <c r="K18" s="48" t="str">
        <f t="shared" si="0"/>
        <v/>
      </c>
      <c r="L18" s="60" t="str">
        <f t="shared" si="1"/>
        <v/>
      </c>
      <c r="M18" s="71" t="str">
        <f t="shared" si="2"/>
        <v>-</v>
      </c>
    </row>
    <row r="19" spans="1:13" x14ac:dyDescent="0.3">
      <c r="A19" s="45" t="s">
        <v>11</v>
      </c>
      <c r="B19" s="44">
        <v>41288</v>
      </c>
      <c r="C19" s="26">
        <v>41302.375</v>
      </c>
      <c r="D19" s="26">
        <v>41302.75</v>
      </c>
      <c r="E19" s="26"/>
      <c r="F19" s="26"/>
      <c r="G19" s="26"/>
      <c r="H19" s="46"/>
      <c r="I19" s="27"/>
      <c r="J19" s="2" t="str">
        <f t="shared" si="3"/>
        <v/>
      </c>
      <c r="K19" s="48" t="str">
        <f t="shared" si="0"/>
        <v/>
      </c>
      <c r="L19" s="60" t="str">
        <f t="shared" si="1"/>
        <v/>
      </c>
      <c r="M19" s="71" t="str">
        <f t="shared" si="2"/>
        <v>-</v>
      </c>
    </row>
    <row r="20" spans="1:13" ht="15.75" customHeight="1" x14ac:dyDescent="0.3">
      <c r="A20" s="45" t="s">
        <v>12</v>
      </c>
      <c r="B20" s="44">
        <v>41289</v>
      </c>
      <c r="C20" s="26">
        <v>41302.375</v>
      </c>
      <c r="D20" s="26">
        <v>41302.75</v>
      </c>
      <c r="E20" s="26"/>
      <c r="F20" s="26"/>
      <c r="G20" s="26"/>
      <c r="H20" s="46"/>
      <c r="I20" s="27"/>
      <c r="J20" s="2" t="str">
        <f t="shared" si="3"/>
        <v/>
      </c>
      <c r="K20" s="48" t="str">
        <f t="shared" si="0"/>
        <v/>
      </c>
      <c r="L20" s="60" t="str">
        <f t="shared" si="1"/>
        <v/>
      </c>
      <c r="M20" s="71" t="str">
        <f t="shared" si="2"/>
        <v>-</v>
      </c>
    </row>
    <row r="21" spans="1:13" x14ac:dyDescent="0.3">
      <c r="A21" s="45" t="s">
        <v>13</v>
      </c>
      <c r="B21" s="44">
        <v>41290</v>
      </c>
      <c r="C21" s="26">
        <v>41302.375</v>
      </c>
      <c r="D21" s="26">
        <v>41302.75</v>
      </c>
      <c r="E21" s="26"/>
      <c r="F21" s="26"/>
      <c r="G21" s="26"/>
      <c r="H21" s="46"/>
      <c r="I21" s="27"/>
      <c r="J21" s="2" t="str">
        <f t="shared" si="3"/>
        <v/>
      </c>
      <c r="K21" s="48" t="str">
        <f t="shared" si="0"/>
        <v/>
      </c>
      <c r="L21" s="60" t="str">
        <f t="shared" si="1"/>
        <v/>
      </c>
      <c r="M21" s="71" t="str">
        <f t="shared" si="2"/>
        <v>-</v>
      </c>
    </row>
    <row r="22" spans="1:13" x14ac:dyDescent="0.3">
      <c r="A22" s="45" t="s">
        <v>7</v>
      </c>
      <c r="B22" s="44">
        <v>41291</v>
      </c>
      <c r="C22" s="26">
        <v>41302.375</v>
      </c>
      <c r="D22" s="26">
        <v>41302.75</v>
      </c>
      <c r="E22" s="26"/>
      <c r="F22" s="26"/>
      <c r="G22" s="26"/>
      <c r="H22" s="46"/>
      <c r="I22" s="27"/>
      <c r="J22" s="2" t="str">
        <f t="shared" si="3"/>
        <v/>
      </c>
      <c r="K22" s="48" t="str">
        <f t="shared" si="0"/>
        <v/>
      </c>
      <c r="L22" s="60" t="str">
        <f t="shared" si="1"/>
        <v/>
      </c>
      <c r="M22" s="71" t="str">
        <f t="shared" si="2"/>
        <v>-</v>
      </c>
    </row>
    <row r="23" spans="1:13" x14ac:dyDescent="0.3">
      <c r="A23" s="45" t="s">
        <v>8</v>
      </c>
      <c r="B23" s="44">
        <v>41292</v>
      </c>
      <c r="C23" s="26">
        <v>41302.375</v>
      </c>
      <c r="D23" s="26">
        <v>41302.75</v>
      </c>
      <c r="E23" s="26"/>
      <c r="F23" s="26"/>
      <c r="G23" s="26"/>
      <c r="H23" s="46"/>
      <c r="I23" s="27"/>
      <c r="J23" s="2" t="str">
        <f t="shared" si="3"/>
        <v/>
      </c>
      <c r="K23" s="48" t="str">
        <f t="shared" si="0"/>
        <v/>
      </c>
      <c r="L23" s="60" t="str">
        <f t="shared" si="1"/>
        <v/>
      </c>
      <c r="M23" s="71" t="str">
        <f t="shared" si="2"/>
        <v>-</v>
      </c>
    </row>
    <row r="24" spans="1:13" x14ac:dyDescent="0.3">
      <c r="A24" s="19" t="s">
        <v>9</v>
      </c>
      <c r="B24" s="20">
        <v>41293</v>
      </c>
      <c r="C24" s="14"/>
      <c r="D24" s="14"/>
      <c r="E24" s="14"/>
      <c r="F24" s="14"/>
      <c r="G24" s="14"/>
      <c r="H24" s="47"/>
      <c r="I24" s="15"/>
      <c r="J24" s="2" t="str">
        <f t="shared" si="3"/>
        <v/>
      </c>
      <c r="K24" s="48" t="str">
        <f t="shared" si="0"/>
        <v/>
      </c>
      <c r="L24" s="60" t="str">
        <f t="shared" si="1"/>
        <v/>
      </c>
      <c r="M24" s="71" t="str">
        <f t="shared" si="2"/>
        <v>-</v>
      </c>
    </row>
    <row r="25" spans="1:13" x14ac:dyDescent="0.3">
      <c r="A25" s="19" t="s">
        <v>10</v>
      </c>
      <c r="B25" s="20">
        <v>41294</v>
      </c>
      <c r="C25" s="14"/>
      <c r="D25" s="14"/>
      <c r="E25" s="14"/>
      <c r="F25" s="14"/>
      <c r="G25" s="14"/>
      <c r="H25" s="47"/>
      <c r="I25" s="15"/>
      <c r="J25" s="2" t="str">
        <f t="shared" si="3"/>
        <v/>
      </c>
      <c r="K25" s="48" t="str">
        <f t="shared" si="0"/>
        <v/>
      </c>
      <c r="L25" s="60" t="str">
        <f t="shared" si="1"/>
        <v/>
      </c>
      <c r="M25" s="71" t="str">
        <f t="shared" si="2"/>
        <v>-</v>
      </c>
    </row>
    <row r="26" spans="1:13" x14ac:dyDescent="0.3">
      <c r="A26" s="45" t="s">
        <v>11</v>
      </c>
      <c r="B26" s="44">
        <v>41295</v>
      </c>
      <c r="C26" s="26">
        <v>41302.375</v>
      </c>
      <c r="D26" s="26">
        <v>41302.75</v>
      </c>
      <c r="E26" s="26"/>
      <c r="F26" s="26"/>
      <c r="G26" s="26"/>
      <c r="H26" s="46"/>
      <c r="I26" s="27"/>
      <c r="J26" s="2" t="str">
        <f t="shared" si="3"/>
        <v/>
      </c>
      <c r="K26" s="48" t="str">
        <f t="shared" si="0"/>
        <v/>
      </c>
      <c r="L26" s="60" t="str">
        <f t="shared" si="1"/>
        <v/>
      </c>
      <c r="M26" s="71" t="str">
        <f t="shared" si="2"/>
        <v>-</v>
      </c>
    </row>
    <row r="27" spans="1:13" x14ac:dyDescent="0.3">
      <c r="A27" s="45" t="s">
        <v>12</v>
      </c>
      <c r="B27" s="44">
        <v>41296</v>
      </c>
      <c r="C27" s="26">
        <v>41302.375</v>
      </c>
      <c r="D27" s="26">
        <v>41302.75</v>
      </c>
      <c r="E27" s="26"/>
      <c r="F27" s="26"/>
      <c r="G27" s="26"/>
      <c r="H27" s="46"/>
      <c r="I27" s="27"/>
      <c r="J27" s="2" t="str">
        <f t="shared" si="3"/>
        <v/>
      </c>
      <c r="K27" s="48" t="str">
        <f t="shared" si="0"/>
        <v/>
      </c>
      <c r="L27" s="60" t="str">
        <f t="shared" si="1"/>
        <v/>
      </c>
      <c r="M27" s="71" t="str">
        <f t="shared" si="2"/>
        <v>-</v>
      </c>
    </row>
    <row r="28" spans="1:13" x14ac:dyDescent="0.3">
      <c r="A28" s="45" t="s">
        <v>13</v>
      </c>
      <c r="B28" s="44">
        <v>41297</v>
      </c>
      <c r="C28" s="26">
        <v>41302.375</v>
      </c>
      <c r="D28" s="26">
        <v>41302.75</v>
      </c>
      <c r="E28" s="26"/>
      <c r="F28" s="26"/>
      <c r="G28" s="26"/>
      <c r="H28" s="46"/>
      <c r="I28" s="27"/>
      <c r="J28" s="2" t="str">
        <f t="shared" si="3"/>
        <v/>
      </c>
      <c r="K28" s="48" t="str">
        <f t="shared" si="0"/>
        <v/>
      </c>
      <c r="L28" s="60" t="str">
        <f t="shared" si="1"/>
        <v/>
      </c>
      <c r="M28" s="71" t="str">
        <f t="shared" si="2"/>
        <v>-</v>
      </c>
    </row>
    <row r="29" spans="1:13" x14ac:dyDescent="0.3">
      <c r="A29" s="19" t="s">
        <v>7</v>
      </c>
      <c r="B29" s="20">
        <v>41298</v>
      </c>
      <c r="C29" s="14"/>
      <c r="D29" s="14"/>
      <c r="E29" s="14"/>
      <c r="F29" s="14"/>
      <c r="G29" s="14"/>
      <c r="H29" s="47"/>
      <c r="I29" s="15"/>
      <c r="J29" s="2" t="str">
        <f t="shared" si="3"/>
        <v/>
      </c>
      <c r="K29" s="48" t="str">
        <f t="shared" si="0"/>
        <v/>
      </c>
      <c r="L29" s="60" t="str">
        <f t="shared" si="1"/>
        <v/>
      </c>
      <c r="M29" s="71" t="str">
        <f t="shared" si="2"/>
        <v>-</v>
      </c>
    </row>
    <row r="30" spans="1:13" x14ac:dyDescent="0.3">
      <c r="A30" s="45" t="s">
        <v>8</v>
      </c>
      <c r="B30" s="44">
        <v>41299</v>
      </c>
      <c r="C30" s="26">
        <v>41302.375</v>
      </c>
      <c r="D30" s="26">
        <v>41302.75</v>
      </c>
      <c r="E30" s="26"/>
      <c r="F30" s="26"/>
      <c r="G30" s="26"/>
      <c r="H30" s="46"/>
      <c r="I30" s="27"/>
      <c r="J30" s="2" t="str">
        <f t="shared" si="3"/>
        <v/>
      </c>
      <c r="K30" s="48" t="str">
        <f t="shared" si="0"/>
        <v/>
      </c>
      <c r="L30" s="60" t="str">
        <f t="shared" si="1"/>
        <v/>
      </c>
      <c r="M30" s="71" t="str">
        <f t="shared" si="2"/>
        <v>-</v>
      </c>
    </row>
    <row r="31" spans="1:13" x14ac:dyDescent="0.3">
      <c r="A31" s="19" t="s">
        <v>9</v>
      </c>
      <c r="B31" s="20">
        <v>41300</v>
      </c>
      <c r="C31" s="14"/>
      <c r="D31" s="14"/>
      <c r="E31" s="14"/>
      <c r="F31" s="14"/>
      <c r="G31" s="14"/>
      <c r="H31" s="47"/>
      <c r="I31" s="15"/>
      <c r="J31" s="2" t="str">
        <f t="shared" si="3"/>
        <v/>
      </c>
      <c r="K31" s="48" t="str">
        <f t="shared" si="0"/>
        <v/>
      </c>
      <c r="L31" s="60" t="str">
        <f t="shared" si="1"/>
        <v/>
      </c>
      <c r="M31" s="71" t="str">
        <f t="shared" si="2"/>
        <v>-</v>
      </c>
    </row>
    <row r="32" spans="1:13" x14ac:dyDescent="0.3">
      <c r="A32" s="19" t="s">
        <v>10</v>
      </c>
      <c r="B32" s="20">
        <v>41301</v>
      </c>
      <c r="C32" s="14"/>
      <c r="D32" s="14"/>
      <c r="E32" s="14"/>
      <c r="F32" s="14"/>
      <c r="G32" s="14"/>
      <c r="H32" s="47"/>
      <c r="I32" s="15"/>
      <c r="J32" s="2" t="str">
        <f t="shared" si="3"/>
        <v/>
      </c>
      <c r="K32" s="48" t="str">
        <f t="shared" si="0"/>
        <v/>
      </c>
      <c r="L32" s="60" t="str">
        <f t="shared" si="1"/>
        <v/>
      </c>
      <c r="M32" s="71" t="str">
        <f t="shared" si="2"/>
        <v>-</v>
      </c>
    </row>
    <row r="33" spans="1:13" x14ac:dyDescent="0.3">
      <c r="A33" s="45" t="s">
        <v>11</v>
      </c>
      <c r="B33" s="44">
        <v>41302</v>
      </c>
      <c r="C33" s="26">
        <v>41302.375</v>
      </c>
      <c r="D33" s="26">
        <v>41302.75</v>
      </c>
      <c r="E33" s="26"/>
      <c r="F33" s="26"/>
      <c r="G33" s="26"/>
      <c r="H33" s="46"/>
      <c r="I33" s="27"/>
      <c r="J33" s="2" t="str">
        <f t="shared" si="3"/>
        <v/>
      </c>
      <c r="K33" s="48" t="str">
        <f t="shared" si="0"/>
        <v/>
      </c>
      <c r="L33" s="60" t="str">
        <f t="shared" si="1"/>
        <v/>
      </c>
      <c r="M33" s="71" t="str">
        <f t="shared" si="2"/>
        <v>-</v>
      </c>
    </row>
    <row r="34" spans="1:13" x14ac:dyDescent="0.3">
      <c r="A34" s="45" t="s">
        <v>12</v>
      </c>
      <c r="B34" s="44">
        <v>41303</v>
      </c>
      <c r="C34" s="26">
        <v>41302.375</v>
      </c>
      <c r="D34" s="26">
        <v>41302.75</v>
      </c>
      <c r="E34" s="26"/>
      <c r="F34" s="26"/>
      <c r="G34" s="26"/>
      <c r="H34" s="46"/>
      <c r="I34" s="27"/>
      <c r="J34" s="2" t="str">
        <f t="shared" si="3"/>
        <v/>
      </c>
      <c r="K34" s="48" t="str">
        <f t="shared" si="0"/>
        <v/>
      </c>
      <c r="L34" s="60" t="str">
        <f t="shared" si="1"/>
        <v/>
      </c>
      <c r="M34" s="71" t="str">
        <f t="shared" si="2"/>
        <v>-</v>
      </c>
    </row>
    <row r="35" spans="1:13" x14ac:dyDescent="0.3">
      <c r="A35" s="45" t="s">
        <v>13</v>
      </c>
      <c r="B35" s="44">
        <v>41304</v>
      </c>
      <c r="C35" s="26">
        <v>41302.375</v>
      </c>
      <c r="D35" s="26">
        <v>41302.75</v>
      </c>
      <c r="E35" s="26"/>
      <c r="F35" s="26"/>
      <c r="G35" s="26"/>
      <c r="H35" s="46"/>
      <c r="I35" s="27"/>
      <c r="J35" s="2" t="str">
        <f>E35&amp;F35&amp;I35</f>
        <v/>
      </c>
      <c r="K35" s="48" t="str">
        <f t="shared" si="0"/>
        <v/>
      </c>
      <c r="L35" s="60" t="str">
        <f t="shared" si="1"/>
        <v/>
      </c>
      <c r="M35" s="71" t="str">
        <f t="shared" si="2"/>
        <v>-</v>
      </c>
    </row>
    <row r="36" spans="1:13" x14ac:dyDescent="0.3">
      <c r="A36" s="45" t="s">
        <v>7</v>
      </c>
      <c r="B36" s="44">
        <v>41305</v>
      </c>
      <c r="C36" s="26">
        <v>41302.375</v>
      </c>
      <c r="D36" s="26">
        <v>41302.75</v>
      </c>
      <c r="E36" s="26"/>
      <c r="F36" s="26"/>
      <c r="G36" s="26"/>
      <c r="H36" s="46"/>
      <c r="I36" s="27"/>
      <c r="J36" s="2" t="str">
        <f>E36&amp;F36&amp;I36</f>
        <v/>
      </c>
      <c r="K36" s="48" t="str">
        <f t="shared" si="0"/>
        <v/>
      </c>
      <c r="L36" s="60" t="str">
        <f t="shared" si="1"/>
        <v/>
      </c>
      <c r="M36" s="71" t="str">
        <f t="shared" si="2"/>
        <v>-</v>
      </c>
    </row>
    <row r="37" spans="1:13" ht="15.75" thickBot="1" x14ac:dyDescent="0.35">
      <c r="B37" s="2"/>
      <c r="C37" s="2"/>
      <c r="D37" s="2"/>
      <c r="E37" s="2"/>
      <c r="F37" s="2"/>
      <c r="G37" s="2"/>
      <c r="H37" s="2"/>
      <c r="K37" s="50">
        <f>SUM(F39:F45)+(SUM(E39:E45)/2)</f>
        <v>0</v>
      </c>
      <c r="L37" s="59"/>
      <c r="M37" s="50">
        <f>F46</f>
        <v>0</v>
      </c>
    </row>
    <row r="38" spans="1:13" ht="15.75" thickTop="1" x14ac:dyDescent="0.3">
      <c r="A38" s="73" t="s">
        <v>18</v>
      </c>
      <c r="B38" s="73"/>
      <c r="C38" s="78" t="s">
        <v>14</v>
      </c>
      <c r="D38" s="79"/>
      <c r="E38" s="9" t="s">
        <v>21</v>
      </c>
      <c r="F38" s="73" t="s">
        <v>20</v>
      </c>
      <c r="G38" s="73"/>
      <c r="H38" s="54" t="s">
        <v>54</v>
      </c>
      <c r="I38" s="57"/>
    </row>
    <row r="39" spans="1:13" ht="15.75" x14ac:dyDescent="0.3">
      <c r="A39" s="75" t="s">
        <v>46</v>
      </c>
      <c r="B39" s="76"/>
      <c r="C39" s="69" t="s">
        <v>68</v>
      </c>
      <c r="D39" s="70"/>
      <c r="E39" s="67">
        <f>COUNTIF('TIME SHEET'!$J$6:$J$36,"P. PGNOnsiteOne Way")</f>
        <v>0</v>
      </c>
      <c r="F39" s="65">
        <f>COUNTIF('TIME SHEET'!$J$6:$J$36,"P. PGNOnsiteReturn Trip")</f>
        <v>0</v>
      </c>
      <c r="G39" s="66"/>
      <c r="H39" s="61">
        <f t="shared" ref="H39:H45" si="4">((I39*0.5)*E39)+(I39*F39)</f>
        <v>0</v>
      </c>
      <c r="I39" s="16">
        <v>40000</v>
      </c>
    </row>
    <row r="40" spans="1:13" ht="15.75" x14ac:dyDescent="0.3">
      <c r="A40" s="75" t="s">
        <v>46</v>
      </c>
      <c r="B40" s="76"/>
      <c r="C40" s="69" t="s">
        <v>62</v>
      </c>
      <c r="D40" s="70"/>
      <c r="E40" s="67">
        <f>COUNTIF('TIME SHEET'!$J$6:$J$36,"MS PGNOnsiteOne Way")</f>
        <v>0</v>
      </c>
      <c r="F40" s="65">
        <f>COUNTIF('TIME SHEET'!$J$6:$J$36,"MS PGNOnsiteReturn Trip")</f>
        <v>0</v>
      </c>
      <c r="G40" s="66"/>
      <c r="H40" s="61">
        <f t="shared" si="4"/>
        <v>0</v>
      </c>
      <c r="I40" s="16">
        <v>40000</v>
      </c>
    </row>
    <row r="41" spans="1:13" ht="15.75" x14ac:dyDescent="0.3">
      <c r="A41" s="75" t="s">
        <v>41</v>
      </c>
      <c r="B41" s="76"/>
      <c r="C41" s="69" t="s">
        <v>69</v>
      </c>
      <c r="D41" s="70"/>
      <c r="E41" s="67">
        <f>COUNTIF('TIME SHEET'!$J$6:$J$36,"P. PANIN ODIOnsiteOne Way")</f>
        <v>0</v>
      </c>
      <c r="F41" s="65">
        <f>COUNTIF('TIME SHEET'!$J$6:$J$36,"P. PANIN ODIOnsiteReturn Trip")</f>
        <v>0</v>
      </c>
      <c r="G41" s="66"/>
      <c r="H41" s="61">
        <f t="shared" si="4"/>
        <v>0</v>
      </c>
      <c r="I41" s="16">
        <v>35000</v>
      </c>
    </row>
    <row r="42" spans="1:13" ht="15.75" x14ac:dyDescent="0.3">
      <c r="A42" s="75"/>
      <c r="B42" s="76"/>
      <c r="C42" s="69" t="s">
        <v>65</v>
      </c>
      <c r="D42" s="70"/>
      <c r="E42" s="67">
        <f>COUNTIF('TIME SHEET'!$J$6:$J$36,"MS PANIN ODIOnsiteOne Way")</f>
        <v>0</v>
      </c>
      <c r="F42" s="65">
        <f>COUNTIF('TIME SHEET'!$J$6:$J$36,"MS PANIN ODIOnsiteReturn Trip")</f>
        <v>0</v>
      </c>
      <c r="G42" s="66"/>
      <c r="H42" s="61">
        <f t="shared" si="4"/>
        <v>0</v>
      </c>
      <c r="I42" s="16">
        <v>35000</v>
      </c>
    </row>
    <row r="43" spans="1:13" x14ac:dyDescent="0.3">
      <c r="A43" s="80"/>
      <c r="B43" s="80"/>
      <c r="C43" s="69" t="s">
        <v>52</v>
      </c>
      <c r="D43" s="70"/>
      <c r="E43" s="67">
        <f>COUNTIF('TIME SHEET'!$J$6:$J$36,"P. BNI TSOnsiteOne Way")</f>
        <v>0</v>
      </c>
      <c r="F43" s="65">
        <f>COUNTIF('TIME SHEET'!$J$6:$J$36,"P. BNI TSOnsiteReturn Trip")</f>
        <v>0</v>
      </c>
      <c r="G43" s="66"/>
      <c r="H43" s="61">
        <f t="shared" si="4"/>
        <v>0</v>
      </c>
      <c r="I43" s="16">
        <v>30000</v>
      </c>
    </row>
    <row r="44" spans="1:13" ht="15.75" x14ac:dyDescent="0.3">
      <c r="A44" s="75" t="s">
        <v>49</v>
      </c>
      <c r="B44" s="76"/>
      <c r="C44" s="69" t="s">
        <v>51</v>
      </c>
      <c r="D44" s="70"/>
      <c r="E44" s="67">
        <f>COUNTIF('TIME SHEET'!$J$6:$J$36,"MS BNI RCOnsiteOne Way")</f>
        <v>0</v>
      </c>
      <c r="F44" s="65">
        <f>COUNTIF('TIME SHEET'!$J$6:$J$36,"MS BNI RCOnsiteReturn Trip")</f>
        <v>0</v>
      </c>
      <c r="G44" s="66"/>
      <c r="H44" s="61">
        <f t="shared" si="4"/>
        <v>0</v>
      </c>
      <c r="I44" s="16">
        <v>40000</v>
      </c>
    </row>
    <row r="45" spans="1:13" ht="15.75" x14ac:dyDescent="0.3">
      <c r="A45" s="75" t="s">
        <v>42</v>
      </c>
      <c r="B45" s="76"/>
      <c r="C45" s="69" t="s">
        <v>40</v>
      </c>
      <c r="D45" s="70"/>
      <c r="E45" s="67">
        <f>COUNTIF('TIME SHEET'!$J$6:$J$36,"MS INDOSATOnsiteOne Way")</f>
        <v>0</v>
      </c>
      <c r="F45" s="65">
        <f>COUNTIF('TIME SHEET'!$J$6:$J$36,"MS INDOSATOnsiteReturn Trip")</f>
        <v>0</v>
      </c>
      <c r="G45" s="66"/>
      <c r="H45" s="61">
        <f t="shared" si="4"/>
        <v>0</v>
      </c>
      <c r="I45" s="16">
        <v>50000</v>
      </c>
    </row>
    <row r="46" spans="1:13" ht="15.75" x14ac:dyDescent="0.3">
      <c r="A46" s="75" t="s">
        <v>49</v>
      </c>
      <c r="B46" s="76"/>
      <c r="C46" s="63" t="s">
        <v>67</v>
      </c>
      <c r="D46" s="64"/>
      <c r="E46" s="67">
        <v>0</v>
      </c>
      <c r="F46" s="65">
        <f>COUNTIF('TIME SHEET'!$L$6:$L$36,"BNI RCOnsiteSore")</f>
        <v>0</v>
      </c>
      <c r="G46" s="66"/>
      <c r="H46" s="68">
        <f>(F46*$I$46)</f>
        <v>0</v>
      </c>
      <c r="I46" s="16">
        <v>60000</v>
      </c>
    </row>
    <row r="47" spans="1:13" ht="15.75" customHeight="1" thickBot="1" x14ac:dyDescent="0.35">
      <c r="A47" s="73" t="s">
        <v>22</v>
      </c>
      <c r="B47" s="73"/>
      <c r="C47" s="74"/>
      <c r="D47" s="74"/>
      <c r="E47" s="73"/>
      <c r="F47" s="73"/>
      <c r="G47" s="73"/>
      <c r="H47" s="62">
        <f t="shared" ref="H47" si="5">((I47*0.5)*D47)+(I47*E47)</f>
        <v>0</v>
      </c>
      <c r="I47" s="16"/>
    </row>
    <row r="48" spans="1:13" ht="15.75" thickTop="1" x14ac:dyDescent="0.3"/>
  </sheetData>
  <sheetProtection password="F49D" sheet="1" objects="1" scenarios="1" selectLockedCells="1"/>
  <mergeCells count="15">
    <mergeCell ref="A47:G47"/>
    <mergeCell ref="A46:B46"/>
    <mergeCell ref="G2:H2"/>
    <mergeCell ref="F38:G38"/>
    <mergeCell ref="C38:D38"/>
    <mergeCell ref="A45:B45"/>
    <mergeCell ref="A39:B39"/>
    <mergeCell ref="A41:B41"/>
    <mergeCell ref="A44:B44"/>
    <mergeCell ref="A43:B43"/>
    <mergeCell ref="B3:D3"/>
    <mergeCell ref="A38:B38"/>
    <mergeCell ref="G3:H3"/>
    <mergeCell ref="A40:B40"/>
    <mergeCell ref="A42:B42"/>
  </mergeCells>
  <conditionalFormatting sqref="G2 B2 B3:D3">
    <cfRule type="containsBlanks" dxfId="0" priority="1">
      <formula>LEN(TRIM(B2))=0</formula>
    </cfRule>
  </conditionalFormatting>
  <dataValidations count="5">
    <dataValidation type="list" allowBlank="1" showInputMessage="1" showErrorMessage="1" sqref="G2">
      <formula1>"Project Mgr,B Analyst,Team Lead,Sr Consultant,Consultant,Jr Consultant,Managed Srvc,Tech Arch,Middleware,Presales,Other"</formula1>
    </dataValidation>
    <dataValidation type="list" allowBlank="1" showInputMessage="1" showErrorMessage="1" sqref="I6:I36">
      <formula1>"Return Trip,One Way"</formula1>
    </dataValidation>
    <dataValidation type="list" allowBlank="1" showInputMessage="1" showErrorMessage="1" sqref="B3:D3">
      <formula1>"Delivery,Technical,Managed Service,Other"</formula1>
    </dataValidation>
    <dataValidation type="list" allowBlank="1" showInputMessage="1" showErrorMessage="1" sqref="F6:F36">
      <formula1>"The East,Onsite"</formula1>
    </dataValidation>
    <dataValidation type="list" allowBlank="1" showInputMessage="1" showErrorMessage="1" sqref="G6:G36">
      <formula1>"Sore,-"</formula1>
    </dataValidation>
  </dataValidations>
  <pageMargins left="0.25" right="0.25" top="0.75" bottom="0.25" header="0.3" footer="0"/>
  <pageSetup paperSize="9" scale="77" orientation="portrait" horizontalDpi="4294967293" verticalDpi="200" r:id="rId1"/>
  <headerFooter>
    <oddHeader>&amp;L&amp;G&amp;C&amp;"Trebuchet MS,Bold"&amp;12PROJECT TIMESHEET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List!A1:A10</xm:f>
          </x14:formula1>
          <xm:sqref>E6:E36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view="pageLayout" zoomScaleSheetLayoutView="100" workbookViewId="0">
      <selection activeCell="D7" sqref="D7:F7"/>
    </sheetView>
  </sheetViews>
  <sheetFormatPr defaultRowHeight="15" x14ac:dyDescent="0.25"/>
  <cols>
    <col min="1" max="1" width="3" style="1" customWidth="1"/>
    <col min="2" max="2" width="1.7109375" style="1" customWidth="1"/>
    <col min="3" max="3" width="10.7109375" style="1" customWidth="1"/>
    <col min="4" max="4" width="2.7109375" style="1" customWidth="1"/>
    <col min="5" max="5" width="1" style="1" customWidth="1"/>
    <col min="6" max="6" width="12.28515625" style="1" customWidth="1"/>
    <col min="7" max="7" width="6.85546875" style="1" customWidth="1"/>
    <col min="8" max="8" width="8.140625" style="1" customWidth="1"/>
    <col min="9" max="9" width="10.5703125" style="1" customWidth="1"/>
    <col min="10" max="10" width="1.140625" style="1" customWidth="1"/>
    <col min="11" max="11" width="20.140625" style="1" customWidth="1"/>
    <col min="12" max="12" width="1.5703125" style="1" customWidth="1"/>
    <col min="13" max="13" width="18.5703125" style="1" customWidth="1"/>
    <col min="14" max="16384" width="9.140625" style="13"/>
  </cols>
  <sheetData>
    <row r="1" spans="1:18" x14ac:dyDescent="0.25">
      <c r="A1" s="12" t="s">
        <v>31</v>
      </c>
      <c r="B1" s="12"/>
      <c r="C1" s="12"/>
      <c r="D1" s="12"/>
      <c r="E1" s="12"/>
      <c r="F1" s="12"/>
      <c r="G1" s="83"/>
      <c r="H1" s="83"/>
      <c r="I1" s="83"/>
      <c r="J1" s="12"/>
      <c r="K1" s="12"/>
      <c r="L1" s="12"/>
      <c r="M1" s="12"/>
      <c r="N1" s="1"/>
      <c r="O1" s="1"/>
      <c r="P1" s="1"/>
      <c r="Q1" s="1"/>
      <c r="R1" s="1"/>
    </row>
    <row r="2" spans="1:18" ht="6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"/>
      <c r="O2" s="1"/>
      <c r="P2" s="1"/>
      <c r="Q2" s="1"/>
      <c r="R2" s="1"/>
    </row>
    <row r="3" spans="1:18" x14ac:dyDescent="0.25">
      <c r="A3" s="12" t="s">
        <v>24</v>
      </c>
      <c r="B3" s="12"/>
      <c r="C3" s="12"/>
      <c r="D3" s="12"/>
      <c r="E3" s="12"/>
      <c r="F3" s="12"/>
      <c r="G3" s="83" t="s">
        <v>43</v>
      </c>
      <c r="H3" s="83"/>
      <c r="I3" s="83"/>
      <c r="J3" s="12"/>
      <c r="K3" s="12"/>
      <c r="L3" s="12"/>
      <c r="M3" s="12"/>
      <c r="N3" s="1"/>
      <c r="O3" s="1"/>
      <c r="P3" s="1"/>
      <c r="Q3" s="1"/>
      <c r="R3" s="1"/>
    </row>
    <row r="4" spans="1:18" ht="13.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"/>
      <c r="O4" s="1"/>
      <c r="P4" s="1"/>
      <c r="Q4" s="1"/>
      <c r="R4" s="1"/>
    </row>
    <row r="5" spans="1:18" x14ac:dyDescent="0.25">
      <c r="A5" s="92" t="s">
        <v>25</v>
      </c>
      <c r="B5" s="92"/>
      <c r="C5" s="24" t="s">
        <v>26</v>
      </c>
      <c r="D5" s="92" t="s">
        <v>18</v>
      </c>
      <c r="E5" s="92"/>
      <c r="F5" s="92"/>
      <c r="G5" s="90" t="s">
        <v>27</v>
      </c>
      <c r="H5" s="90"/>
      <c r="I5" s="91"/>
      <c r="J5" s="102" t="s">
        <v>28</v>
      </c>
      <c r="K5" s="91"/>
      <c r="L5" s="92" t="s">
        <v>29</v>
      </c>
      <c r="M5" s="92"/>
      <c r="N5" s="1"/>
      <c r="O5" s="1"/>
      <c r="P5" s="1"/>
      <c r="Q5" s="1"/>
      <c r="R5" s="1"/>
    </row>
    <row r="6" spans="1:18" ht="8.2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"/>
      <c r="O6" s="1"/>
      <c r="P6" s="1"/>
      <c r="Q6" s="1"/>
      <c r="R6" s="1"/>
    </row>
    <row r="7" spans="1:18" x14ac:dyDescent="0.25">
      <c r="A7" s="84">
        <v>1</v>
      </c>
      <c r="B7" s="84"/>
      <c r="C7" s="17"/>
      <c r="D7" s="85"/>
      <c r="E7" s="86"/>
      <c r="F7" s="87"/>
      <c r="G7" s="30" t="str">
        <f>IF(D7="","",((VLOOKUP(D7,'TIME SHEET'!$C$39:$H$47,3,FALSE))*0.5)+(VLOOKUP(D7,'TIME SHEET'!$C$39:$H$47,4,FALSE)))</f>
        <v/>
      </c>
      <c r="H7" s="31" t="str">
        <f t="shared" ref="H7" si="0">IF(G7="","","hari x @")</f>
        <v/>
      </c>
      <c r="I7" s="32" t="str">
        <f>IF(D7="","",VLOOKUP(D7,'TIME SHEET'!$C$39:$I$47,7,FALSE))</f>
        <v/>
      </c>
      <c r="J7" s="88" t="str">
        <f t="shared" ref="J7" si="1">IF(G7="","",G7*I7)</f>
        <v/>
      </c>
      <c r="K7" s="89"/>
      <c r="L7" s="106"/>
      <c r="M7" s="106"/>
      <c r="N7" s="1"/>
      <c r="O7" s="1"/>
      <c r="P7" s="1"/>
      <c r="Q7" s="1"/>
      <c r="R7" s="1"/>
    </row>
    <row r="8" spans="1:18" x14ac:dyDescent="0.25">
      <c r="A8" s="84"/>
      <c r="B8" s="84"/>
      <c r="C8" s="17"/>
      <c r="D8" s="85"/>
      <c r="E8" s="86"/>
      <c r="F8" s="87"/>
      <c r="G8" s="30" t="str">
        <f>IF(D8="","",((VLOOKUP(D8,'TIME SHEET'!$C$39:$H$47,3,FALSE))*0.5)+(VLOOKUP(D8,'TIME SHEET'!$C$39:$H$47,4,FALSE)))</f>
        <v/>
      </c>
      <c r="H8" s="31" t="str">
        <f t="shared" ref="H8:H11" si="2">IF(G8="","","hari x @")</f>
        <v/>
      </c>
      <c r="I8" s="32" t="str">
        <f>IF(D8="","",VLOOKUP(D8,'TIME SHEET'!$C$39:$I$47,7,FALSE))</f>
        <v/>
      </c>
      <c r="J8" s="88" t="str">
        <f t="shared" ref="J8:J11" si="3">IF(G8="","",G8*I8)</f>
        <v/>
      </c>
      <c r="K8" s="89"/>
      <c r="L8" s="103"/>
      <c r="M8" s="103"/>
      <c r="N8" s="1"/>
      <c r="O8" s="1"/>
      <c r="P8" s="1"/>
      <c r="Q8" s="1"/>
      <c r="R8" s="1"/>
    </row>
    <row r="9" spans="1:18" x14ac:dyDescent="0.25">
      <c r="A9" s="84"/>
      <c r="B9" s="84"/>
      <c r="C9" s="17"/>
      <c r="D9" s="85"/>
      <c r="E9" s="86"/>
      <c r="F9" s="87"/>
      <c r="G9" s="30" t="str">
        <f>IF(D9="","",((VLOOKUP(D9,'TIME SHEET'!$C$39:$H$47,3,FALSE))*0.5)+(VLOOKUP(D9,'TIME SHEET'!$C$39:$H$47,4,FALSE)))</f>
        <v/>
      </c>
      <c r="H9" s="31" t="str">
        <f t="shared" si="2"/>
        <v/>
      </c>
      <c r="I9" s="32" t="str">
        <f>IF(D9="","",VLOOKUP(D9,'TIME SHEET'!$C$39:$I$47,7,FALSE))</f>
        <v/>
      </c>
      <c r="J9" s="88" t="str">
        <f t="shared" si="3"/>
        <v/>
      </c>
      <c r="K9" s="89"/>
      <c r="L9" s="103"/>
      <c r="M9" s="103"/>
      <c r="N9" s="1"/>
      <c r="O9" s="1"/>
      <c r="P9" s="1"/>
      <c r="Q9" s="1"/>
      <c r="R9" s="1"/>
    </row>
    <row r="10" spans="1:18" x14ac:dyDescent="0.25">
      <c r="A10" s="84"/>
      <c r="B10" s="84"/>
      <c r="C10" s="17"/>
      <c r="D10" s="85"/>
      <c r="E10" s="86"/>
      <c r="F10" s="87"/>
      <c r="G10" s="30" t="str">
        <f>IF(D10="","",((VLOOKUP(D10,'TIME SHEET'!$C$39:$H$47,3,FALSE))*0.5)+(VLOOKUP(D10,'TIME SHEET'!$C$39:$H$47,4,FALSE)))</f>
        <v/>
      </c>
      <c r="H10" s="31" t="str">
        <f t="shared" si="2"/>
        <v/>
      </c>
      <c r="I10" s="32" t="str">
        <f>IF(D10="","",VLOOKUP(D10,'TIME SHEET'!$C$39:$I$47,7,FALSE))</f>
        <v/>
      </c>
      <c r="J10" s="88" t="str">
        <f t="shared" si="3"/>
        <v/>
      </c>
      <c r="K10" s="89"/>
      <c r="L10" s="103"/>
      <c r="M10" s="103"/>
      <c r="N10" s="1"/>
      <c r="O10" s="1"/>
      <c r="P10" s="1"/>
      <c r="Q10" s="1"/>
      <c r="R10" s="1"/>
    </row>
    <row r="11" spans="1:18" x14ac:dyDescent="0.25">
      <c r="A11" s="84"/>
      <c r="B11" s="84"/>
      <c r="C11" s="17"/>
      <c r="D11" s="85"/>
      <c r="E11" s="86"/>
      <c r="F11" s="87"/>
      <c r="G11" s="30" t="str">
        <f>IF(D11="","",((VLOOKUP(D11,'TIME SHEET'!$C$39:$H$47,3,FALSE))*0.5)+(VLOOKUP(D11,'TIME SHEET'!$C$39:$H$47,4,FALSE)))</f>
        <v/>
      </c>
      <c r="H11" s="31" t="str">
        <f t="shared" si="2"/>
        <v/>
      </c>
      <c r="I11" s="32" t="str">
        <f>IF(D11="","",VLOOKUP(D11,'TIME SHEET'!$C$39:$I$47,7,FALSE))</f>
        <v/>
      </c>
      <c r="J11" s="88" t="str">
        <f t="shared" si="3"/>
        <v/>
      </c>
      <c r="K11" s="89"/>
      <c r="L11" s="103"/>
      <c r="M11" s="103"/>
      <c r="N11" s="1"/>
      <c r="O11" s="1"/>
      <c r="P11" s="1"/>
      <c r="Q11" s="1"/>
      <c r="R11" s="1"/>
    </row>
    <row r="12" spans="1:18" ht="10.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53"/>
      <c r="K12" s="53"/>
      <c r="L12" s="12"/>
      <c r="M12" s="12"/>
      <c r="N12" s="1"/>
      <c r="O12" s="1"/>
      <c r="P12" s="1"/>
      <c r="Q12" s="1"/>
      <c r="R12" s="1"/>
    </row>
    <row r="13" spans="1:18" ht="15.95" customHeight="1" thickBot="1" x14ac:dyDescent="0.3">
      <c r="A13" s="12"/>
      <c r="B13" s="12"/>
      <c r="C13" s="12"/>
      <c r="D13" s="12"/>
      <c r="E13" s="12"/>
      <c r="F13" s="12"/>
      <c r="G13" s="12"/>
      <c r="H13" s="12"/>
      <c r="I13" s="11" t="s">
        <v>30</v>
      </c>
      <c r="J13" s="104">
        <f>SUM(J7:K11)</f>
        <v>0</v>
      </c>
      <c r="K13" s="104"/>
      <c r="L13" s="33"/>
      <c r="M13" s="12"/>
      <c r="N13" s="1"/>
      <c r="O13" s="1"/>
      <c r="P13" s="1"/>
      <c r="Q13" s="1"/>
      <c r="R13" s="1"/>
    </row>
    <row r="14" spans="1:18" ht="11.25" customHeight="1" thickTop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"/>
      <c r="O14" s="1"/>
      <c r="P14" s="1"/>
      <c r="Q14" s="1"/>
      <c r="R14" s="1"/>
    </row>
    <row r="15" spans="1:18" x14ac:dyDescent="0.25">
      <c r="A15" s="12" t="s">
        <v>32</v>
      </c>
      <c r="B15" s="12"/>
      <c r="C15" s="12"/>
      <c r="D15" s="18" t="s">
        <v>57</v>
      </c>
      <c r="E15" s="18"/>
      <c r="F15" s="18"/>
      <c r="G15" s="18"/>
      <c r="H15" s="18"/>
      <c r="I15" s="18"/>
      <c r="J15" s="18"/>
      <c r="K15" s="52" t="s">
        <v>44</v>
      </c>
      <c r="L15" s="105">
        <f>'TIME SHEET'!B2</f>
        <v>0</v>
      </c>
      <c r="M15" s="105"/>
      <c r="N15" s="1"/>
      <c r="O15" s="1"/>
      <c r="P15" s="1"/>
      <c r="Q15" s="1"/>
      <c r="R15" s="1"/>
    </row>
    <row r="16" spans="1:18" x14ac:dyDescent="0.25">
      <c r="A16" s="12"/>
      <c r="B16" s="12"/>
      <c r="C16" s="58" t="s">
        <v>50</v>
      </c>
      <c r="E16" s="12"/>
      <c r="F16" s="34"/>
      <c r="G16" s="34"/>
      <c r="H16" s="34"/>
      <c r="I16" s="34"/>
      <c r="J16" s="34"/>
      <c r="K16" s="34"/>
      <c r="L16" s="34"/>
      <c r="M16" s="12"/>
      <c r="N16" s="1"/>
      <c r="O16" s="1"/>
      <c r="P16" s="1"/>
      <c r="Q16" s="1"/>
      <c r="R16" s="1"/>
    </row>
    <row r="17" spans="1:18" x14ac:dyDescent="0.25">
      <c r="A17" s="12"/>
      <c r="B17" s="12"/>
      <c r="C17" s="58" t="s">
        <v>55</v>
      </c>
      <c r="E17" s="12"/>
      <c r="F17" s="34"/>
      <c r="G17" s="34"/>
      <c r="H17" s="34"/>
      <c r="I17" s="34"/>
      <c r="J17" s="34"/>
      <c r="K17" s="34"/>
      <c r="L17" s="34"/>
      <c r="M17" s="12"/>
      <c r="N17" s="1"/>
      <c r="O17" s="1"/>
      <c r="P17" s="1"/>
      <c r="Q17" s="1"/>
      <c r="R17" s="1"/>
    </row>
    <row r="18" spans="1:18" s="22" customFormat="1" ht="14.25" customHeight="1" x14ac:dyDescent="0.25">
      <c r="A18" s="99" t="s">
        <v>33</v>
      </c>
      <c r="B18" s="100"/>
      <c r="C18" s="100"/>
      <c r="D18" s="101"/>
      <c r="E18" s="99" t="s">
        <v>34</v>
      </c>
      <c r="F18" s="100"/>
      <c r="G18" s="101"/>
      <c r="H18" s="99" t="s">
        <v>34</v>
      </c>
      <c r="I18" s="100"/>
      <c r="J18" s="101"/>
      <c r="K18" s="99" t="s">
        <v>34</v>
      </c>
      <c r="L18" s="101"/>
      <c r="M18" s="35" t="s">
        <v>35</v>
      </c>
    </row>
    <row r="19" spans="1:18" s="22" customFormat="1" ht="14.25" customHeight="1" x14ac:dyDescent="0.25">
      <c r="A19" s="96" t="s">
        <v>36</v>
      </c>
      <c r="B19" s="97"/>
      <c r="C19" s="97"/>
      <c r="D19" s="98"/>
      <c r="E19" s="96" t="s">
        <v>37</v>
      </c>
      <c r="F19" s="97"/>
      <c r="G19" s="98"/>
      <c r="H19" s="96" t="s">
        <v>38</v>
      </c>
      <c r="I19" s="97"/>
      <c r="J19" s="98"/>
      <c r="K19" s="96" t="s">
        <v>48</v>
      </c>
      <c r="L19" s="98"/>
      <c r="M19" s="36"/>
    </row>
    <row r="20" spans="1:18" s="1" customFormat="1" x14ac:dyDescent="0.25">
      <c r="A20" s="37"/>
      <c r="B20" s="34"/>
      <c r="C20" s="34"/>
      <c r="D20" s="38"/>
      <c r="E20" s="37"/>
      <c r="F20" s="34"/>
      <c r="G20" s="38"/>
      <c r="H20" s="37"/>
      <c r="I20" s="34"/>
      <c r="J20" s="38"/>
      <c r="K20" s="37"/>
      <c r="L20" s="38"/>
      <c r="M20" s="39"/>
    </row>
    <row r="21" spans="1:18" s="1" customFormat="1" x14ac:dyDescent="0.25">
      <c r="A21" s="37"/>
      <c r="B21" s="34"/>
      <c r="C21" s="34"/>
      <c r="D21" s="38"/>
      <c r="E21" s="37"/>
      <c r="F21" s="34"/>
      <c r="G21" s="38"/>
      <c r="H21" s="37"/>
      <c r="I21" s="34"/>
      <c r="J21" s="38"/>
      <c r="K21" s="37"/>
      <c r="L21" s="38"/>
      <c r="M21" s="39"/>
    </row>
    <row r="22" spans="1:18" s="1" customFormat="1" x14ac:dyDescent="0.25">
      <c r="A22" s="37"/>
      <c r="B22" s="34"/>
      <c r="C22" s="34"/>
      <c r="D22" s="38"/>
      <c r="E22" s="37"/>
      <c r="F22" s="34"/>
      <c r="G22" s="38"/>
      <c r="H22" s="37"/>
      <c r="I22" s="34"/>
      <c r="J22" s="38"/>
      <c r="K22" s="37"/>
      <c r="L22" s="38"/>
      <c r="M22" s="39"/>
    </row>
    <row r="23" spans="1:18" s="1" customFormat="1" ht="21.6" customHeight="1" x14ac:dyDescent="0.25">
      <c r="A23" s="93" t="s">
        <v>39</v>
      </c>
      <c r="B23" s="94"/>
      <c r="C23" s="94"/>
      <c r="D23" s="95"/>
      <c r="E23" s="93" t="s">
        <v>17</v>
      </c>
      <c r="F23" s="94"/>
      <c r="G23" s="95"/>
      <c r="H23" s="93" t="s">
        <v>23</v>
      </c>
      <c r="I23" s="94"/>
      <c r="J23" s="95"/>
      <c r="K23" s="93" t="s">
        <v>47</v>
      </c>
      <c r="L23" s="95"/>
      <c r="M23" s="23">
        <f>L15</f>
        <v>0</v>
      </c>
    </row>
    <row r="24" spans="1:18" s="1" customFormat="1" ht="7.5" customHeight="1" x14ac:dyDescent="0.25">
      <c r="A24" s="40"/>
      <c r="B24" s="18"/>
      <c r="C24" s="18"/>
      <c r="D24" s="41"/>
      <c r="E24" s="40"/>
      <c r="F24" s="18"/>
      <c r="G24" s="41"/>
      <c r="H24" s="40"/>
      <c r="I24" s="18"/>
      <c r="J24" s="41"/>
      <c r="K24" s="40"/>
      <c r="L24" s="41"/>
      <c r="M24" s="42"/>
    </row>
    <row r="25" spans="1:18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8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8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8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8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8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8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</sheetData>
  <sheetProtection password="F49D" sheet="1" objects="1" scenarios="1" selectLockedCells="1"/>
  <dataConsolidate/>
  <mergeCells count="41">
    <mergeCell ref="L5:M5"/>
    <mergeCell ref="K23:L23"/>
    <mergeCell ref="K19:L19"/>
    <mergeCell ref="K18:L18"/>
    <mergeCell ref="H23:J23"/>
    <mergeCell ref="H19:J19"/>
    <mergeCell ref="H18:J18"/>
    <mergeCell ref="L7:M7"/>
    <mergeCell ref="E23:G23"/>
    <mergeCell ref="L11:M11"/>
    <mergeCell ref="L10:M10"/>
    <mergeCell ref="L9:M9"/>
    <mergeCell ref="L8:M8"/>
    <mergeCell ref="J13:K13"/>
    <mergeCell ref="E19:G19"/>
    <mergeCell ref="E18:G18"/>
    <mergeCell ref="L15:M15"/>
    <mergeCell ref="A23:D23"/>
    <mergeCell ref="A19:D19"/>
    <mergeCell ref="A18:D18"/>
    <mergeCell ref="G3:I3"/>
    <mergeCell ref="J9:K9"/>
    <mergeCell ref="J8:K8"/>
    <mergeCell ref="A8:B8"/>
    <mergeCell ref="A9:B9"/>
    <mergeCell ref="A10:B10"/>
    <mergeCell ref="D10:F10"/>
    <mergeCell ref="J10:K10"/>
    <mergeCell ref="A11:B11"/>
    <mergeCell ref="D11:F11"/>
    <mergeCell ref="J11:K11"/>
    <mergeCell ref="A5:B5"/>
    <mergeCell ref="J5:K5"/>
    <mergeCell ref="G1:I1"/>
    <mergeCell ref="A7:B7"/>
    <mergeCell ref="D9:F9"/>
    <mergeCell ref="J7:K7"/>
    <mergeCell ref="D7:F7"/>
    <mergeCell ref="G5:I5"/>
    <mergeCell ref="D5:F5"/>
    <mergeCell ref="D8:F8"/>
  </mergeCells>
  <pageMargins left="0.47" right="0.56187500000000001" top="0.97" bottom="0.75" header="0.3" footer="0.3"/>
  <pageSetup paperSize="9" scale="93" orientation="portrait" horizontalDpi="4294967293" verticalDpi="200" r:id="rId1"/>
  <headerFooter>
    <oddHeader xml:space="preserve">&amp;L&amp;"Trebuchet MS,Bold"
FORM PERMINTAAN PEMBAYARAN&amp;R&amp;G  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List!B1:B8</xm:f>
          </x14:formula1>
          <xm:sqref>D7:F11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5" sqref="C25"/>
    </sheetView>
  </sheetViews>
  <sheetFormatPr defaultRowHeight="15" x14ac:dyDescent="0.3"/>
  <cols>
    <col min="1" max="1" width="12.140625" style="72" bestFit="1" customWidth="1"/>
    <col min="2" max="16384" width="9.140625" style="72"/>
  </cols>
  <sheetData>
    <row r="1" spans="1:2" x14ac:dyDescent="0.3">
      <c r="A1" s="72" t="s">
        <v>58</v>
      </c>
      <c r="B1" s="69" t="s">
        <v>68</v>
      </c>
    </row>
    <row r="2" spans="1:2" x14ac:dyDescent="0.3">
      <c r="A2" s="72" t="s">
        <v>59</v>
      </c>
      <c r="B2" s="69" t="s">
        <v>62</v>
      </c>
    </row>
    <row r="3" spans="1:2" x14ac:dyDescent="0.3">
      <c r="A3" s="72" t="s">
        <v>65</v>
      </c>
      <c r="B3" s="69" t="s">
        <v>69</v>
      </c>
    </row>
    <row r="4" spans="1:2" x14ac:dyDescent="0.3">
      <c r="A4" s="72" t="s">
        <v>60</v>
      </c>
      <c r="B4" s="69" t="s">
        <v>65</v>
      </c>
    </row>
    <row r="5" spans="1:2" x14ac:dyDescent="0.3">
      <c r="A5" s="72" t="s">
        <v>61</v>
      </c>
      <c r="B5" s="69" t="s">
        <v>52</v>
      </c>
    </row>
    <row r="6" spans="1:2" x14ac:dyDescent="0.3">
      <c r="A6" s="72" t="s">
        <v>62</v>
      </c>
      <c r="B6" s="69" t="s">
        <v>51</v>
      </c>
    </row>
    <row r="7" spans="1:2" x14ac:dyDescent="0.3">
      <c r="A7" s="72" t="s">
        <v>63</v>
      </c>
      <c r="B7" s="69" t="s">
        <v>40</v>
      </c>
    </row>
    <row r="8" spans="1:2" x14ac:dyDescent="0.3">
      <c r="A8" s="72" t="s">
        <v>66</v>
      </c>
      <c r="B8" s="63" t="s">
        <v>67</v>
      </c>
    </row>
    <row r="9" spans="1:2" x14ac:dyDescent="0.3">
      <c r="A9" s="7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TIME SHEET</vt:lpstr>
      <vt:lpstr>PROJECT TRANSPORT CLAIM</vt:lpstr>
      <vt:lpstr>List</vt:lpstr>
      <vt:lpstr>'PROJECT TRANSPORT CLAIM'!Print_Area</vt:lpstr>
    </vt:vector>
  </TitlesOfParts>
  <Company>PhinCon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Ulil</dc:creator>
  <cp:lastModifiedBy>pc</cp:lastModifiedBy>
  <cp:lastPrinted>2012-09-24T11:17:25Z</cp:lastPrinted>
  <dcterms:created xsi:type="dcterms:W3CDTF">2011-09-26T04:55:31Z</dcterms:created>
  <dcterms:modified xsi:type="dcterms:W3CDTF">2013-01-29T03:20:58Z</dcterms:modified>
</cp:coreProperties>
</file>